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C:\Users\pwizn\Desktop\ČISTÝ ROZPOČET\"/>
    </mc:Choice>
  </mc:AlternateContent>
  <xr:revisionPtr revIDLastSave="0" documentId="13_ncr:1_{99657A9C-421F-47E9-BC42-A0A517F43910}" xr6:coauthVersionLast="45" xr6:coauthVersionMax="45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Rekapitulace stavby" sheetId="1" r:id="rId1"/>
    <sheet name="SO 01 - WC 1. stupeň" sheetId="2" r:id="rId2"/>
    <sheet name="SO 02 - WC 2. stupeň" sheetId="3" r:id="rId3"/>
    <sheet name="SO 03 - Plošina" sheetId="4" r:id="rId4"/>
    <sheet name="SO 04 - Učebna biologie" sheetId="5" r:id="rId5"/>
    <sheet name="SO 05 - Učebna fyziky" sheetId="6" r:id="rId6"/>
    <sheet name="SO 06 - Stavební úpravy -..." sheetId="7" r:id="rId7"/>
    <sheet name="SO 09 - Úprava zeleně" sheetId="8" r:id="rId8"/>
  </sheets>
  <definedNames>
    <definedName name="_xlnm._FilterDatabase" localSheetId="1" hidden="1">'SO 01 - WC 1. stupeň'!$C$141:$K$358</definedName>
    <definedName name="_xlnm._FilterDatabase" localSheetId="2" hidden="1">'SO 02 - WC 2. stupeň'!$C$141:$K$329</definedName>
    <definedName name="_xlnm._FilterDatabase" localSheetId="3" hidden="1">'SO 03 - Plošina'!$C$129:$K$172</definedName>
    <definedName name="_xlnm._FilterDatabase" localSheetId="4" hidden="1">'SO 04 - Učebna biologie'!$C$138:$K$237</definedName>
    <definedName name="_xlnm._FilterDatabase" localSheetId="5" hidden="1">'SO 05 - Učebna fyziky'!$C$136:$K$219</definedName>
    <definedName name="_xlnm._FilterDatabase" localSheetId="6" hidden="1">'SO 06 - Stavební úpravy -...'!$C$136:$K$219</definedName>
    <definedName name="_xlnm._FilterDatabase" localSheetId="7" hidden="1">'SO 09 - Úprava zeleně'!$C$123:$K$178</definedName>
    <definedName name="_xlnm.Print_Titles" localSheetId="0">'Rekapitulace stavby'!$92:$92</definedName>
    <definedName name="_xlnm.Print_Titles" localSheetId="1">'SO 01 - WC 1. stupeň'!$141:$141</definedName>
    <definedName name="_xlnm.Print_Titles" localSheetId="2">'SO 02 - WC 2. stupeň'!$141:$141</definedName>
    <definedName name="_xlnm.Print_Titles" localSheetId="3">'SO 03 - Plošina'!$129:$129</definedName>
    <definedName name="_xlnm.Print_Titles" localSheetId="4">'SO 04 - Učebna biologie'!$138:$138</definedName>
    <definedName name="_xlnm.Print_Titles" localSheetId="5">'SO 05 - Učebna fyziky'!$136:$136</definedName>
    <definedName name="_xlnm.Print_Titles" localSheetId="6">'SO 06 - Stavební úpravy -...'!$136:$136</definedName>
    <definedName name="_xlnm.Print_Titles" localSheetId="7">'SO 09 - Úprava zeleně'!$123:$123</definedName>
    <definedName name="_xlnm.Print_Area" localSheetId="0">'Rekapitulace stavby'!$D$4:$AO$76,'Rekapitulace stavby'!$C$82:$AQ$109</definedName>
    <definedName name="_xlnm.Print_Area" localSheetId="1">'SO 01 - WC 1. stupeň'!$C$4:$J$76,'SO 01 - WC 1. stupeň'!$C$82:$J$121,'SO 01 - WC 1. stupeň'!$C$127:$K$358</definedName>
    <definedName name="_xlnm.Print_Area" localSheetId="2">'SO 02 - WC 2. stupeň'!$C$4:$J$76,'SO 02 - WC 2. stupeň'!$C$82:$J$121,'SO 02 - WC 2. stupeň'!$C$127:$K$329</definedName>
    <definedName name="_xlnm.Print_Area" localSheetId="3">'SO 03 - Plošina'!$C$4:$J$76,'SO 03 - Plošina'!$C$82:$J$109,'SO 03 - Plošina'!$C$115:$K$172</definedName>
    <definedName name="_xlnm.Print_Area" localSheetId="4">'SO 04 - Učebna biologie'!$C$4:$J$76,'SO 04 - Učebna biologie'!$C$82:$J$118,'SO 04 - Učebna biologie'!$C$124:$K$237</definedName>
    <definedName name="_xlnm.Print_Area" localSheetId="5">'SO 05 - Učebna fyziky'!$C$4:$J$76,'SO 05 - Učebna fyziky'!$C$82:$J$116,'SO 05 - Učebna fyziky'!$C$122:$K$219</definedName>
    <definedName name="_xlnm.Print_Area" localSheetId="6">'SO 06 - Stavební úpravy -...'!$C$4:$J$76,'SO 06 - Stavební úpravy -...'!$C$82:$J$116,'SO 06 - Stavební úpravy -...'!$C$122:$K$219</definedName>
    <definedName name="_xlnm.Print_Area" localSheetId="7">'SO 09 - Úprava zeleně'!$C$4:$J$76,'SO 09 - Úprava zeleně'!$C$82:$J$103,'SO 09 - Úprava zeleně'!$C$109:$K$178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9" i="8" l="1"/>
  <c r="J38" i="8"/>
  <c r="AY108" i="1" s="1"/>
  <c r="J37" i="8"/>
  <c r="AX108" i="1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J121" i="8"/>
  <c r="J120" i="8"/>
  <c r="F120" i="8"/>
  <c r="F118" i="8"/>
  <c r="E116" i="8"/>
  <c r="J94" i="8"/>
  <c r="J93" i="8"/>
  <c r="F93" i="8"/>
  <c r="F91" i="8"/>
  <c r="E89" i="8"/>
  <c r="J20" i="8"/>
  <c r="E20" i="8"/>
  <c r="F121" i="8"/>
  <c r="J19" i="8"/>
  <c r="J14" i="8"/>
  <c r="J91" i="8" s="1"/>
  <c r="E7" i="8"/>
  <c r="E85" i="8" s="1"/>
  <c r="J39" i="7"/>
  <c r="J38" i="7"/>
  <c r="AY106" i="1"/>
  <c r="J37" i="7"/>
  <c r="AX106" i="1"/>
  <c r="BI219" i="7"/>
  <c r="BH219" i="7"/>
  <c r="BG219" i="7"/>
  <c r="BF219" i="7"/>
  <c r="T219" i="7"/>
  <c r="T218" i="7"/>
  <c r="R219" i="7"/>
  <c r="R218" i="7"/>
  <c r="P219" i="7"/>
  <c r="P218" i="7"/>
  <c r="BI217" i="7"/>
  <c r="BH217" i="7"/>
  <c r="BG217" i="7"/>
  <c r="BF217" i="7"/>
  <c r="T217" i="7"/>
  <c r="T216" i="7"/>
  <c r="T215" i="7" s="1"/>
  <c r="R217" i="7"/>
  <c r="R216" i="7" s="1"/>
  <c r="R215" i="7" s="1"/>
  <c r="P217" i="7"/>
  <c r="P216" i="7"/>
  <c r="P215" i="7" s="1"/>
  <c r="BI214" i="7"/>
  <c r="BH214" i="7"/>
  <c r="BG214" i="7"/>
  <c r="BF214" i="7"/>
  <c r="T214" i="7"/>
  <c r="T213" i="7"/>
  <c r="T212" i="7"/>
  <c r="R214" i="7"/>
  <c r="R213" i="7"/>
  <c r="R212" i="7" s="1"/>
  <c r="P214" i="7"/>
  <c r="P213" i="7" s="1"/>
  <c r="P212" i="7" s="1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89" i="7"/>
  <c r="BH189" i="7"/>
  <c r="BG189" i="7"/>
  <c r="BF189" i="7"/>
  <c r="T189" i="7"/>
  <c r="T188" i="7"/>
  <c r="R189" i="7"/>
  <c r="R188" i="7" s="1"/>
  <c r="P189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6" i="7"/>
  <c r="BH166" i="7"/>
  <c r="BG166" i="7"/>
  <c r="BF166" i="7"/>
  <c r="T166" i="7"/>
  <c r="R166" i="7"/>
  <c r="P166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T160" i="7"/>
  <c r="R161" i="7"/>
  <c r="R160" i="7" s="1"/>
  <c r="P161" i="7"/>
  <c r="P160" i="7" s="1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J134" i="7"/>
  <c r="J133" i="7"/>
  <c r="F133" i="7"/>
  <c r="F131" i="7"/>
  <c r="E129" i="7"/>
  <c r="J94" i="7"/>
  <c r="J93" i="7"/>
  <c r="F93" i="7"/>
  <c r="F91" i="7"/>
  <c r="E89" i="7"/>
  <c r="J20" i="7"/>
  <c r="E20" i="7"/>
  <c r="F94" i="7" s="1"/>
  <c r="J19" i="7"/>
  <c r="J14" i="7"/>
  <c r="J131" i="7" s="1"/>
  <c r="E7" i="7"/>
  <c r="E85" i="7" s="1"/>
  <c r="J39" i="6"/>
  <c r="J38" i="6"/>
  <c r="AY104" i="1" s="1"/>
  <c r="J37" i="6"/>
  <c r="AX104" i="1"/>
  <c r="BI219" i="6"/>
  <c r="BH219" i="6"/>
  <c r="BG219" i="6"/>
  <c r="BF219" i="6"/>
  <c r="T219" i="6"/>
  <c r="T218" i="6" s="1"/>
  <c r="R219" i="6"/>
  <c r="R218" i="6"/>
  <c r="P219" i="6"/>
  <c r="P218" i="6"/>
  <c r="BI217" i="6"/>
  <c r="BH217" i="6"/>
  <c r="BG217" i="6"/>
  <c r="BF217" i="6"/>
  <c r="T217" i="6"/>
  <c r="T216" i="6"/>
  <c r="R217" i="6"/>
  <c r="R216" i="6"/>
  <c r="R215" i="6"/>
  <c r="P217" i="6"/>
  <c r="P216" i="6" s="1"/>
  <c r="P215" i="6" s="1"/>
  <c r="BI214" i="6"/>
  <c r="BH214" i="6"/>
  <c r="BG214" i="6"/>
  <c r="BF214" i="6"/>
  <c r="T214" i="6"/>
  <c r="T213" i="6" s="1"/>
  <c r="T212" i="6" s="1"/>
  <c r="R214" i="6"/>
  <c r="R213" i="6"/>
  <c r="R212" i="6" s="1"/>
  <c r="P214" i="6"/>
  <c r="P213" i="6"/>
  <c r="P212" i="6"/>
  <c r="BI208" i="6"/>
  <c r="BH208" i="6"/>
  <c r="BG208" i="6"/>
  <c r="BF208" i="6"/>
  <c r="T208" i="6"/>
  <c r="R208" i="6"/>
  <c r="P208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T165" i="6" s="1"/>
  <c r="R166" i="6"/>
  <c r="R165" i="6"/>
  <c r="P166" i="6"/>
  <c r="P165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T158" i="6" s="1"/>
  <c r="R159" i="6"/>
  <c r="R158" i="6"/>
  <c r="P159" i="6"/>
  <c r="P158" i="6" s="1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J134" i="6"/>
  <c r="J133" i="6"/>
  <c r="F133" i="6"/>
  <c r="F131" i="6"/>
  <c r="E129" i="6"/>
  <c r="J94" i="6"/>
  <c r="J93" i="6"/>
  <c r="F93" i="6"/>
  <c r="F91" i="6"/>
  <c r="E89" i="6"/>
  <c r="J20" i="6"/>
  <c r="E20" i="6"/>
  <c r="F134" i="6" s="1"/>
  <c r="J19" i="6"/>
  <c r="J14" i="6"/>
  <c r="J131" i="6"/>
  <c r="E7" i="6"/>
  <c r="E125" i="6" s="1"/>
  <c r="J39" i="5"/>
  <c r="J38" i="5"/>
  <c r="AY102" i="1" s="1"/>
  <c r="J37" i="5"/>
  <c r="AX102" i="1"/>
  <c r="BI237" i="5"/>
  <c r="BH237" i="5"/>
  <c r="BG237" i="5"/>
  <c r="BF237" i="5"/>
  <c r="T237" i="5"/>
  <c r="T236" i="5" s="1"/>
  <c r="T233" i="5" s="1"/>
  <c r="R237" i="5"/>
  <c r="R236" i="5"/>
  <c r="P237" i="5"/>
  <c r="P236" i="5" s="1"/>
  <c r="BI235" i="5"/>
  <c r="BH235" i="5"/>
  <c r="BG235" i="5"/>
  <c r="BF235" i="5"/>
  <c r="T235" i="5"/>
  <c r="T234" i="5"/>
  <c r="R235" i="5"/>
  <c r="R234" i="5"/>
  <c r="R233" i="5" s="1"/>
  <c r="P235" i="5"/>
  <c r="P234" i="5" s="1"/>
  <c r="BI232" i="5"/>
  <c r="BH232" i="5"/>
  <c r="BG232" i="5"/>
  <c r="BF232" i="5"/>
  <c r="T232" i="5"/>
  <c r="T231" i="5"/>
  <c r="T230" i="5" s="1"/>
  <c r="R232" i="5"/>
  <c r="R231" i="5"/>
  <c r="R230" i="5"/>
  <c r="P232" i="5"/>
  <c r="P231" i="5" s="1"/>
  <c r="P230" i="5" s="1"/>
  <c r="BI229" i="5"/>
  <c r="BH229" i="5"/>
  <c r="BG229" i="5"/>
  <c r="BF229" i="5"/>
  <c r="T229" i="5"/>
  <c r="R229" i="5"/>
  <c r="P229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T190" i="5" s="1"/>
  <c r="R191" i="5"/>
  <c r="R190" i="5" s="1"/>
  <c r="P191" i="5"/>
  <c r="P190" i="5" s="1"/>
  <c r="BI189" i="5"/>
  <c r="BH189" i="5"/>
  <c r="BG189" i="5"/>
  <c r="BF189" i="5"/>
  <c r="T189" i="5"/>
  <c r="T188" i="5" s="1"/>
  <c r="R189" i="5"/>
  <c r="R188" i="5" s="1"/>
  <c r="P189" i="5"/>
  <c r="P188" i="5" s="1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T181" i="5" s="1"/>
  <c r="R182" i="5"/>
  <c r="R181" i="5" s="1"/>
  <c r="P182" i="5"/>
  <c r="P181" i="5" s="1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T149" i="5" s="1"/>
  <c r="R150" i="5"/>
  <c r="R149" i="5" s="1"/>
  <c r="P150" i="5"/>
  <c r="P149" i="5" s="1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J136" i="5"/>
  <c r="J135" i="5"/>
  <c r="F135" i="5"/>
  <c r="F133" i="5"/>
  <c r="E131" i="5"/>
  <c r="J94" i="5"/>
  <c r="J93" i="5"/>
  <c r="F93" i="5"/>
  <c r="F91" i="5"/>
  <c r="E89" i="5"/>
  <c r="J20" i="5"/>
  <c r="E20" i="5"/>
  <c r="F136" i="5"/>
  <c r="J19" i="5"/>
  <c r="J14" i="5"/>
  <c r="J91" i="5" s="1"/>
  <c r="E7" i="5"/>
  <c r="E85" i="5"/>
  <c r="J39" i="4"/>
  <c r="J38" i="4"/>
  <c r="AY100" i="1"/>
  <c r="J37" i="4"/>
  <c r="AX100" i="1" s="1"/>
  <c r="BI172" i="4"/>
  <c r="BH172" i="4"/>
  <c r="BG172" i="4"/>
  <c r="BF172" i="4"/>
  <c r="T172" i="4"/>
  <c r="T171" i="4"/>
  <c r="R172" i="4"/>
  <c r="R171" i="4" s="1"/>
  <c r="P172" i="4"/>
  <c r="P171" i="4"/>
  <c r="BI170" i="4"/>
  <c r="BH170" i="4"/>
  <c r="BG170" i="4"/>
  <c r="BF170" i="4"/>
  <c r="T170" i="4"/>
  <c r="T169" i="4" s="1"/>
  <c r="T168" i="4" s="1"/>
  <c r="R170" i="4"/>
  <c r="R169" i="4"/>
  <c r="R168" i="4" s="1"/>
  <c r="P170" i="4"/>
  <c r="P169" i="4"/>
  <c r="P168" i="4"/>
  <c r="BI167" i="4"/>
  <c r="BH167" i="4"/>
  <c r="BG167" i="4"/>
  <c r="BF167" i="4"/>
  <c r="T167" i="4"/>
  <c r="T166" i="4" s="1"/>
  <c r="R167" i="4"/>
  <c r="R166" i="4"/>
  <c r="R163" i="4" s="1"/>
  <c r="P167" i="4"/>
  <c r="P166" i="4" s="1"/>
  <c r="BI165" i="4"/>
  <c r="BH165" i="4"/>
  <c r="BG165" i="4"/>
  <c r="BF165" i="4"/>
  <c r="T165" i="4"/>
  <c r="T164" i="4"/>
  <c r="T163" i="4" s="1"/>
  <c r="R165" i="4"/>
  <c r="R164" i="4"/>
  <c r="P165" i="4"/>
  <c r="P164" i="4" s="1"/>
  <c r="P163" i="4" s="1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4" i="4"/>
  <c r="BH134" i="4"/>
  <c r="BG134" i="4"/>
  <c r="BF134" i="4"/>
  <c r="J36" i="4" s="1"/>
  <c r="T134" i="4"/>
  <c r="R134" i="4"/>
  <c r="P134" i="4"/>
  <c r="BI133" i="4"/>
  <c r="BH133" i="4"/>
  <c r="BG133" i="4"/>
  <c r="BF133" i="4"/>
  <c r="T133" i="4"/>
  <c r="R133" i="4"/>
  <c r="P133" i="4"/>
  <c r="J127" i="4"/>
  <c r="J126" i="4"/>
  <c r="F126" i="4"/>
  <c r="F124" i="4"/>
  <c r="E122" i="4"/>
  <c r="J94" i="4"/>
  <c r="J93" i="4"/>
  <c r="F93" i="4"/>
  <c r="F91" i="4"/>
  <c r="E89" i="4"/>
  <c r="J20" i="4"/>
  <c r="E20" i="4"/>
  <c r="F127" i="4"/>
  <c r="J19" i="4"/>
  <c r="J14" i="4"/>
  <c r="J124" i="4" s="1"/>
  <c r="E7" i="4"/>
  <c r="E85" i="4"/>
  <c r="J39" i="3"/>
  <c r="J38" i="3"/>
  <c r="AY98" i="1"/>
  <c r="J37" i="3"/>
  <c r="AX98" i="1" s="1"/>
  <c r="BI329" i="3"/>
  <c r="BH329" i="3"/>
  <c r="BG329" i="3"/>
  <c r="BF329" i="3"/>
  <c r="T329" i="3"/>
  <c r="T328" i="3"/>
  <c r="R329" i="3"/>
  <c r="R328" i="3" s="1"/>
  <c r="P329" i="3"/>
  <c r="P328" i="3"/>
  <c r="BI327" i="3"/>
  <c r="BH327" i="3"/>
  <c r="BG327" i="3"/>
  <c r="BF327" i="3"/>
  <c r="T327" i="3"/>
  <c r="T326" i="3" s="1"/>
  <c r="T325" i="3" s="1"/>
  <c r="R327" i="3"/>
  <c r="R326" i="3"/>
  <c r="R325" i="3" s="1"/>
  <c r="P327" i="3"/>
  <c r="P326" i="3"/>
  <c r="P325" i="3"/>
  <c r="BI324" i="3"/>
  <c r="BH324" i="3"/>
  <c r="BG324" i="3"/>
  <c r="BF324" i="3"/>
  <c r="T324" i="3"/>
  <c r="T323" i="3" s="1"/>
  <c r="T322" i="3" s="1"/>
  <c r="R324" i="3"/>
  <c r="R323" i="3" s="1"/>
  <c r="R322" i="3" s="1"/>
  <c r="P324" i="3"/>
  <c r="P323" i="3"/>
  <c r="P322" i="3" s="1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T253" i="3"/>
  <c r="R254" i="3"/>
  <c r="R253" i="3" s="1"/>
  <c r="P254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T237" i="3" s="1"/>
  <c r="R238" i="3"/>
  <c r="R237" i="3"/>
  <c r="P238" i="3"/>
  <c r="P237" i="3" s="1"/>
  <c r="BI236" i="3"/>
  <c r="BH236" i="3"/>
  <c r="BG236" i="3"/>
  <c r="BF236" i="3"/>
  <c r="T236" i="3"/>
  <c r="R236" i="3"/>
  <c r="P236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T225" i="3"/>
  <c r="R226" i="3"/>
  <c r="R225" i="3" s="1"/>
  <c r="P226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T166" i="3"/>
  <c r="R167" i="3"/>
  <c r="R166" i="3" s="1"/>
  <c r="P167" i="3"/>
  <c r="P166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J139" i="3"/>
  <c r="J138" i="3"/>
  <c r="F138" i="3"/>
  <c r="F136" i="3"/>
  <c r="E134" i="3"/>
  <c r="J94" i="3"/>
  <c r="J93" i="3"/>
  <c r="F93" i="3"/>
  <c r="F91" i="3"/>
  <c r="E89" i="3"/>
  <c r="J20" i="3"/>
  <c r="E20" i="3"/>
  <c r="F94" i="3" s="1"/>
  <c r="J19" i="3"/>
  <c r="J14" i="3"/>
  <c r="J91" i="3"/>
  <c r="E7" i="3"/>
  <c r="E130" i="3" s="1"/>
  <c r="J39" i="2"/>
  <c r="J38" i="2"/>
  <c r="AY96" i="1" s="1"/>
  <c r="J37" i="2"/>
  <c r="AX96" i="1"/>
  <c r="BI358" i="2"/>
  <c r="BH358" i="2"/>
  <c r="BG358" i="2"/>
  <c r="BF358" i="2"/>
  <c r="T358" i="2"/>
  <c r="T357" i="2" s="1"/>
  <c r="T354" i="2" s="1"/>
  <c r="R358" i="2"/>
  <c r="R357" i="2"/>
  <c r="R354" i="2" s="1"/>
  <c r="P358" i="2"/>
  <c r="P357" i="2" s="1"/>
  <c r="BI356" i="2"/>
  <c r="BH356" i="2"/>
  <c r="BG356" i="2"/>
  <c r="BF356" i="2"/>
  <c r="T356" i="2"/>
  <c r="T355" i="2"/>
  <c r="R356" i="2"/>
  <c r="R355" i="2"/>
  <c r="P356" i="2"/>
  <c r="P355" i="2" s="1"/>
  <c r="P354" i="2" s="1"/>
  <c r="BI353" i="2"/>
  <c r="BH353" i="2"/>
  <c r="BG353" i="2"/>
  <c r="BF353" i="2"/>
  <c r="T353" i="2"/>
  <c r="T352" i="2"/>
  <c r="T351" i="2" s="1"/>
  <c r="R353" i="2"/>
  <c r="R352" i="2"/>
  <c r="R351" i="2"/>
  <c r="P353" i="2"/>
  <c r="P352" i="2"/>
  <c r="P351" i="2" s="1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17" i="2"/>
  <c r="BH317" i="2"/>
  <c r="BG317" i="2"/>
  <c r="BF317" i="2"/>
  <c r="T317" i="2"/>
  <c r="R317" i="2"/>
  <c r="P317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T260" i="2"/>
  <c r="R261" i="2"/>
  <c r="R260" i="2" s="1"/>
  <c r="P261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T244" i="2" s="1"/>
  <c r="R245" i="2"/>
  <c r="R244" i="2"/>
  <c r="P245" i="2"/>
  <c r="P244" i="2" s="1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T231" i="2"/>
  <c r="R232" i="2"/>
  <c r="R231" i="2" s="1"/>
  <c r="P232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T168" i="2" s="1"/>
  <c r="R169" i="2"/>
  <c r="R168" i="2"/>
  <c r="P169" i="2"/>
  <c r="P168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J139" i="2"/>
  <c r="J138" i="2"/>
  <c r="F138" i="2"/>
  <c r="F136" i="2"/>
  <c r="E134" i="2"/>
  <c r="J94" i="2"/>
  <c r="J93" i="2"/>
  <c r="F93" i="2"/>
  <c r="F91" i="2"/>
  <c r="E89" i="2"/>
  <c r="J20" i="2"/>
  <c r="E20" i="2"/>
  <c r="F94" i="2"/>
  <c r="J19" i="2"/>
  <c r="J14" i="2"/>
  <c r="J136" i="2"/>
  <c r="E7" i="2"/>
  <c r="E130" i="2" s="1"/>
  <c r="L90" i="1"/>
  <c r="AM90" i="1"/>
  <c r="AM89" i="1"/>
  <c r="L89" i="1"/>
  <c r="AM87" i="1"/>
  <c r="L87" i="1"/>
  <c r="L85" i="1"/>
  <c r="L84" i="1"/>
  <c r="J178" i="8"/>
  <c r="BK177" i="8"/>
  <c r="J175" i="8"/>
  <c r="BK173" i="8"/>
  <c r="BK172" i="8"/>
  <c r="BK171" i="8"/>
  <c r="J170" i="8"/>
  <c r="BK169" i="8"/>
  <c r="J165" i="8"/>
  <c r="BK164" i="8"/>
  <c r="BK162" i="8"/>
  <c r="BK161" i="8"/>
  <c r="J159" i="8"/>
  <c r="J157" i="8"/>
  <c r="BK154" i="8"/>
  <c r="BK153" i="8"/>
  <c r="BK152" i="8"/>
  <c r="J151" i="8"/>
  <c r="BK149" i="8"/>
  <c r="BK146" i="8"/>
  <c r="J145" i="8"/>
  <c r="BK140" i="8"/>
  <c r="J138" i="8"/>
  <c r="BK134" i="8"/>
  <c r="BK133" i="8"/>
  <c r="BK132" i="8"/>
  <c r="BK131" i="8"/>
  <c r="BK130" i="8"/>
  <c r="J129" i="8"/>
  <c r="J127" i="8"/>
  <c r="J126" i="8"/>
  <c r="BK214" i="7"/>
  <c r="J210" i="7"/>
  <c r="J198" i="7"/>
  <c r="J195" i="7"/>
  <c r="J189" i="7"/>
  <c r="BK187" i="7"/>
  <c r="J186" i="7"/>
  <c r="J184" i="7"/>
  <c r="J183" i="7"/>
  <c r="J179" i="7"/>
  <c r="J178" i="7"/>
  <c r="BK173" i="7"/>
  <c r="J170" i="7"/>
  <c r="BK169" i="7"/>
  <c r="BK166" i="7"/>
  <c r="BK163" i="7"/>
  <c r="BK156" i="7"/>
  <c r="BK155" i="7"/>
  <c r="BK154" i="7"/>
  <c r="J140" i="7"/>
  <c r="J214" i="6"/>
  <c r="J186" i="6"/>
  <c r="BK184" i="6"/>
  <c r="BK183" i="6"/>
  <c r="BK182" i="6"/>
  <c r="BK178" i="6"/>
  <c r="BK174" i="6"/>
  <c r="J173" i="6"/>
  <c r="BK172" i="6"/>
  <c r="J169" i="6"/>
  <c r="J159" i="6"/>
  <c r="BK152" i="6"/>
  <c r="J141" i="6"/>
  <c r="BK235" i="5"/>
  <c r="J222" i="5"/>
  <c r="BK219" i="5"/>
  <c r="J216" i="5"/>
  <c r="BK213" i="5"/>
  <c r="BK209" i="5"/>
  <c r="BK208" i="5"/>
  <c r="J207" i="5"/>
  <c r="J198" i="5"/>
  <c r="BK197" i="5"/>
  <c r="BK180" i="5"/>
  <c r="BK176" i="5"/>
  <c r="J172" i="5"/>
  <c r="J166" i="5"/>
  <c r="J155" i="5"/>
  <c r="BK146" i="5"/>
  <c r="BK165" i="4"/>
  <c r="J161" i="4"/>
  <c r="J158" i="4"/>
  <c r="J149" i="4"/>
  <c r="J138" i="4"/>
  <c r="BK134" i="4"/>
  <c r="J317" i="3"/>
  <c r="J314" i="3"/>
  <c r="BK309" i="3"/>
  <c r="BK285" i="3"/>
  <c r="BK274" i="3"/>
  <c r="J272" i="3"/>
  <c r="J265" i="3"/>
  <c r="BK259" i="3"/>
  <c r="BK257" i="3"/>
  <c r="BK256" i="3"/>
  <c r="BK252" i="3"/>
  <c r="J250" i="3"/>
  <c r="BK248" i="3"/>
  <c r="J242" i="3"/>
  <c r="BK238" i="3"/>
  <c r="J236" i="3"/>
  <c r="J230" i="3"/>
  <c r="J224" i="3"/>
  <c r="J206" i="3"/>
  <c r="BK201" i="3"/>
  <c r="BK151" i="3"/>
  <c r="BK145" i="3"/>
  <c r="J353" i="2"/>
  <c r="J339" i="2"/>
  <c r="J335" i="2"/>
  <c r="BK292" i="2"/>
  <c r="J281" i="2"/>
  <c r="J279" i="2"/>
  <c r="J272" i="2"/>
  <c r="J270" i="2"/>
  <c r="BK266" i="2"/>
  <c r="J265" i="2"/>
  <c r="J264" i="2"/>
  <c r="J263" i="2"/>
  <c r="BK261" i="2"/>
  <c r="BK259" i="2"/>
  <c r="BK257" i="2"/>
  <c r="J245" i="2"/>
  <c r="BK243" i="2"/>
  <c r="BK235" i="2"/>
  <c r="J230" i="2"/>
  <c r="J229" i="2"/>
  <c r="BK226" i="2"/>
  <c r="BK214" i="2"/>
  <c r="J201" i="2"/>
  <c r="J200" i="2"/>
  <c r="J197" i="2"/>
  <c r="BK195" i="2"/>
  <c r="BK191" i="2"/>
  <c r="J172" i="2"/>
  <c r="BK169" i="2"/>
  <c r="BK163" i="2"/>
  <c r="BK152" i="2"/>
  <c r="BK150" i="2"/>
  <c r="AS107" i="1"/>
  <c r="AS105" i="1"/>
  <c r="BK178" i="8"/>
  <c r="J177" i="8"/>
  <c r="BK176" i="8"/>
  <c r="BK175" i="8"/>
  <c r="BK174" i="8"/>
  <c r="J173" i="8"/>
  <c r="J171" i="8"/>
  <c r="J168" i="8"/>
  <c r="BK165" i="8"/>
  <c r="J164" i="8"/>
  <c r="J162" i="8"/>
  <c r="BK160" i="8"/>
  <c r="J158" i="8"/>
  <c r="J156" i="8"/>
  <c r="J155" i="8"/>
  <c r="BK151" i="8"/>
  <c r="J149" i="8"/>
  <c r="J148" i="8"/>
  <c r="J144" i="8"/>
  <c r="BK142" i="8"/>
  <c r="J141" i="8"/>
  <c r="J140" i="8"/>
  <c r="J139" i="8"/>
  <c r="BK136" i="8"/>
  <c r="BK135" i="8"/>
  <c r="J134" i="8"/>
  <c r="J132" i="8"/>
  <c r="J130" i="8"/>
  <c r="BK129" i="8"/>
  <c r="J128" i="8"/>
  <c r="BK126" i="8"/>
  <c r="J211" i="7"/>
  <c r="J196" i="7"/>
  <c r="J187" i="7"/>
  <c r="BK186" i="7"/>
  <c r="BK184" i="7"/>
  <c r="J181" i="7"/>
  <c r="J180" i="7"/>
  <c r="BK178" i="7"/>
  <c r="BK177" i="7"/>
  <c r="J173" i="7"/>
  <c r="BK170" i="7"/>
  <c r="J163" i="7"/>
  <c r="BK161" i="7"/>
  <c r="J156" i="7"/>
  <c r="J155" i="7"/>
  <c r="J154" i="7"/>
  <c r="J151" i="7"/>
  <c r="J143" i="7"/>
  <c r="J219" i="6"/>
  <c r="J217" i="6"/>
  <c r="BK214" i="6"/>
  <c r="BK204" i="6"/>
  <c r="BK202" i="6"/>
  <c r="BK195" i="6"/>
  <c r="J176" i="6"/>
  <c r="BK170" i="6"/>
  <c r="BK168" i="6"/>
  <c r="BK157" i="6"/>
  <c r="BK156" i="6"/>
  <c r="J152" i="6"/>
  <c r="BK141" i="6"/>
  <c r="BK232" i="5"/>
  <c r="BK214" i="5"/>
  <c r="J208" i="5"/>
  <c r="J205" i="5"/>
  <c r="J201" i="5"/>
  <c r="J194" i="5"/>
  <c r="BK189" i="5"/>
  <c r="J186" i="5"/>
  <c r="J185" i="5"/>
  <c r="BK182" i="5"/>
  <c r="J180" i="5"/>
  <c r="BK179" i="5"/>
  <c r="J173" i="5"/>
  <c r="BK169" i="5"/>
  <c r="J167" i="5"/>
  <c r="BK156" i="5"/>
  <c r="BK155" i="5"/>
  <c r="BK150" i="5"/>
  <c r="BK142" i="5"/>
  <c r="BK172" i="4"/>
  <c r="BK152" i="4"/>
  <c r="BK146" i="4"/>
  <c r="BK139" i="4"/>
  <c r="J321" i="3"/>
  <c r="BK314" i="3"/>
  <c r="J311" i="3"/>
  <c r="J290" i="3"/>
  <c r="J280" i="3"/>
  <c r="BK278" i="3"/>
  <c r="BK264" i="3"/>
  <c r="J262" i="3"/>
  <c r="J258" i="3"/>
  <c r="BK254" i="3"/>
  <c r="J251" i="3"/>
  <c r="BK241" i="3"/>
  <c r="J238" i="3"/>
  <c r="BK236" i="3"/>
  <c r="BK230" i="3"/>
  <c r="BK229" i="3"/>
  <c r="J226" i="3"/>
  <c r="J220" i="3"/>
  <c r="J210" i="3"/>
  <c r="BK199" i="3"/>
  <c r="BK192" i="3"/>
  <c r="BK184" i="3"/>
  <c r="BK178" i="3"/>
  <c r="BK175" i="3"/>
  <c r="J170" i="3"/>
  <c r="BK161" i="3"/>
  <c r="J155" i="3"/>
  <c r="J347" i="2"/>
  <c r="J346" i="2"/>
  <c r="J345" i="2"/>
  <c r="BK339" i="2"/>
  <c r="BK302" i="2"/>
  <c r="J293" i="2"/>
  <c r="BK289" i="2"/>
  <c r="BK267" i="2"/>
  <c r="BK264" i="2"/>
  <c r="BK263" i="2"/>
  <c r="BK258" i="2"/>
  <c r="J257" i="2"/>
  <c r="J256" i="2"/>
  <c r="J249" i="2"/>
  <c r="J225" i="2"/>
  <c r="BK218" i="2"/>
  <c r="BK217" i="2"/>
  <c r="BK210" i="2"/>
  <c r="BK203" i="2"/>
  <c r="BK199" i="2"/>
  <c r="J198" i="2"/>
  <c r="J186" i="2"/>
  <c r="BK180" i="2"/>
  <c r="J180" i="2"/>
  <c r="BK177" i="2"/>
  <c r="J177" i="2"/>
  <c r="J163" i="2"/>
  <c r="J159" i="2"/>
  <c r="J156" i="2"/>
  <c r="J150" i="2"/>
  <c r="J176" i="8"/>
  <c r="J174" i="8"/>
  <c r="J172" i="8"/>
  <c r="BK170" i="8"/>
  <c r="J169" i="8"/>
  <c r="BK168" i="8"/>
  <c r="J163" i="8"/>
  <c r="J161" i="8"/>
  <c r="J152" i="8"/>
  <c r="J150" i="8"/>
  <c r="BK147" i="8"/>
  <c r="BK144" i="8"/>
  <c r="J143" i="8"/>
  <c r="J142" i="8"/>
  <c r="BK139" i="8"/>
  <c r="BK138" i="8"/>
  <c r="J136" i="8"/>
  <c r="J133" i="8"/>
  <c r="BK128" i="8"/>
  <c r="J219" i="7"/>
  <c r="J217" i="7"/>
  <c r="BK211" i="7"/>
  <c r="J208" i="7"/>
  <c r="J199" i="7"/>
  <c r="J197" i="7"/>
  <c r="BK195" i="7"/>
  <c r="BK181" i="7"/>
  <c r="BK179" i="7"/>
  <c r="BK151" i="7"/>
  <c r="BK149" i="7"/>
  <c r="BK147" i="7"/>
  <c r="BK143" i="7"/>
  <c r="J142" i="7"/>
  <c r="BK208" i="6"/>
  <c r="BK197" i="6"/>
  <c r="BK194" i="6"/>
  <c r="J193" i="6"/>
  <c r="BK191" i="6"/>
  <c r="J188" i="6"/>
  <c r="BK180" i="6"/>
  <c r="BK176" i="6"/>
  <c r="J174" i="6"/>
  <c r="J172" i="6"/>
  <c r="J171" i="6"/>
  <c r="J168" i="6"/>
  <c r="BK166" i="6"/>
  <c r="J163" i="6"/>
  <c r="J162" i="6"/>
  <c r="BK159" i="6"/>
  <c r="J157" i="6"/>
  <c r="BK153" i="6"/>
  <c r="J150" i="6"/>
  <c r="BK149" i="6"/>
  <c r="J148" i="6"/>
  <c r="J145" i="6"/>
  <c r="J140" i="6"/>
  <c r="J237" i="5"/>
  <c r="BK222" i="5"/>
  <c r="J220" i="5"/>
  <c r="J218" i="5"/>
  <c r="BK216" i="5"/>
  <c r="J214" i="5"/>
  <c r="J211" i="5"/>
  <c r="BK205" i="5"/>
  <c r="J203" i="5"/>
  <c r="BK198" i="5"/>
  <c r="J197" i="5"/>
  <c r="BK196" i="5"/>
  <c r="J195" i="5"/>
  <c r="BK194" i="5"/>
  <c r="J193" i="5"/>
  <c r="BK191" i="5"/>
  <c r="J189" i="5"/>
  <c r="J182" i="5"/>
  <c r="J176" i="5"/>
  <c r="J175" i="5"/>
  <c r="BK173" i="5"/>
  <c r="BK167" i="5"/>
  <c r="J142" i="5"/>
  <c r="BK163" i="8"/>
  <c r="J160" i="8"/>
  <c r="BK159" i="8"/>
  <c r="BK158" i="8"/>
  <c r="BK157" i="8"/>
  <c r="BK156" i="8"/>
  <c r="BK155" i="8"/>
  <c r="J154" i="8"/>
  <c r="J153" i="8"/>
  <c r="BK150" i="8"/>
  <c r="BK148" i="8"/>
  <c r="J147" i="8"/>
  <c r="J146" i="8"/>
  <c r="BK145" i="8"/>
  <c r="BK143" i="8"/>
  <c r="BK141" i="8"/>
  <c r="J135" i="8"/>
  <c r="J131" i="8"/>
  <c r="BK127" i="8"/>
  <c r="BK219" i="7"/>
  <c r="BK217" i="7"/>
  <c r="J214" i="7"/>
  <c r="J209" i="7"/>
  <c r="BK197" i="7"/>
  <c r="BK196" i="7"/>
  <c r="BK194" i="7"/>
  <c r="BK193" i="7"/>
  <c r="BK192" i="7"/>
  <c r="J192" i="7"/>
  <c r="BK189" i="7"/>
  <c r="BK183" i="7"/>
  <c r="J177" i="7"/>
  <c r="J174" i="7"/>
  <c r="J161" i="7"/>
  <c r="J149" i="7"/>
  <c r="J147" i="7"/>
  <c r="BK141" i="7"/>
  <c r="BK140" i="7"/>
  <c r="BK219" i="6"/>
  <c r="BK217" i="6"/>
  <c r="J208" i="6"/>
  <c r="J204" i="6"/>
  <c r="J202" i="6"/>
  <c r="J195" i="6"/>
  <c r="J189" i="6"/>
  <c r="J182" i="6"/>
  <c r="J178" i="6"/>
  <c r="BK173" i="6"/>
  <c r="J170" i="6"/>
  <c r="J166" i="6"/>
  <c r="BK162" i="6"/>
  <c r="J153" i="6"/>
  <c r="BK148" i="6"/>
  <c r="BK140" i="6"/>
  <c r="J235" i="5"/>
  <c r="J232" i="5"/>
  <c r="BK220" i="5"/>
  <c r="BK207" i="5"/>
  <c r="BK201" i="5"/>
  <c r="J199" i="5"/>
  <c r="J196" i="5"/>
  <c r="BK195" i="5"/>
  <c r="BK193" i="5"/>
  <c r="J191" i="5"/>
  <c r="BK186" i="5"/>
  <c r="BK185" i="5"/>
  <c r="J165" i="5"/>
  <c r="J162" i="5"/>
  <c r="J156" i="5"/>
  <c r="J152" i="5"/>
  <c r="J146" i="5"/>
  <c r="BK144" i="5"/>
  <c r="J165" i="4"/>
  <c r="J152" i="4"/>
  <c r="J146" i="4"/>
  <c r="J143" i="4"/>
  <c r="J140" i="4"/>
  <c r="BK138" i="4"/>
  <c r="J137" i="4"/>
  <c r="J133" i="4"/>
  <c r="BK329" i="3"/>
  <c r="J320" i="3"/>
  <c r="BK318" i="3"/>
  <c r="BK316" i="3"/>
  <c r="J307" i="3"/>
  <c r="BK287" i="3"/>
  <c r="BK272" i="3"/>
  <c r="BK269" i="3"/>
  <c r="J264" i="3"/>
  <c r="BK258" i="3"/>
  <c r="J254" i="3"/>
  <c r="BK226" i="3"/>
  <c r="BK214" i="3"/>
  <c r="J213" i="3"/>
  <c r="BK210" i="3"/>
  <c r="BK196" i="3"/>
  <c r="J195" i="3"/>
  <c r="BK194" i="3"/>
  <c r="BK191" i="3"/>
  <c r="J188" i="3"/>
  <c r="BK181" i="3"/>
  <c r="J178" i="3"/>
  <c r="BK170" i="3"/>
  <c r="J169" i="3"/>
  <c r="BK167" i="3"/>
  <c r="J149" i="3"/>
  <c r="J358" i="2"/>
  <c r="BK356" i="2"/>
  <c r="BK350" i="2"/>
  <c r="BK210" i="7"/>
  <c r="BK209" i="7"/>
  <c r="BK208" i="7"/>
  <c r="BK199" i="7"/>
  <c r="BK198" i="7"/>
  <c r="BK180" i="7"/>
  <c r="BK174" i="7"/>
  <c r="BK142" i="7"/>
  <c r="J141" i="7"/>
  <c r="BK193" i="6"/>
  <c r="BK189" i="6"/>
  <c r="BK188" i="6"/>
  <c r="BK186" i="6"/>
  <c r="J183" i="6"/>
  <c r="BK171" i="6"/>
  <c r="BK163" i="6"/>
  <c r="J156" i="6"/>
  <c r="BK145" i="6"/>
  <c r="J229" i="5"/>
  <c r="BK218" i="5"/>
  <c r="J213" i="5"/>
  <c r="BK175" i="5"/>
  <c r="BK172" i="5"/>
  <c r="BK152" i="5"/>
  <c r="J150" i="5"/>
  <c r="J172" i="4"/>
  <c r="BK170" i="4"/>
  <c r="J167" i="4"/>
  <c r="J155" i="4"/>
  <c r="J139" i="4"/>
  <c r="BK137" i="4"/>
  <c r="J329" i="3"/>
  <c r="BK327" i="3"/>
  <c r="J318" i="3"/>
  <c r="J316" i="3"/>
  <c r="J310" i="3"/>
  <c r="BK307" i="3"/>
  <c r="BK290" i="3"/>
  <c r="BK284" i="3"/>
  <c r="J281" i="3"/>
  <c r="BK277" i="3"/>
  <c r="J274" i="3"/>
  <c r="J269" i="3"/>
  <c r="BK251" i="3"/>
  <c r="BK250" i="3"/>
  <c r="BK249" i="3"/>
  <c r="J240" i="3"/>
  <c r="J229" i="3"/>
  <c r="BK213" i="3"/>
  <c r="BK206" i="3"/>
  <c r="J199" i="3"/>
  <c r="J197" i="3"/>
  <c r="J191" i="3"/>
  <c r="BK188" i="3"/>
  <c r="J184" i="3"/>
  <c r="J161" i="3"/>
  <c r="J158" i="3"/>
  <c r="BK149" i="3"/>
  <c r="BK358" i="2"/>
  <c r="J349" i="2"/>
  <c r="BK347" i="2"/>
  <c r="J343" i="2"/>
  <c r="BK340" i="2"/>
  <c r="J337" i="2"/>
  <c r="J317" i="2"/>
  <c r="BK300" i="2"/>
  <c r="J286" i="2"/>
  <c r="J273" i="2"/>
  <c r="BK248" i="2"/>
  <c r="BK198" i="2"/>
  <c r="AS103" i="1"/>
  <c r="J194" i="7"/>
  <c r="J193" i="7"/>
  <c r="J169" i="7"/>
  <c r="J166" i="7"/>
  <c r="J197" i="6"/>
  <c r="J194" i="6"/>
  <c r="J191" i="6"/>
  <c r="J184" i="6"/>
  <c r="J180" i="6"/>
  <c r="BK169" i="6"/>
  <c r="BK150" i="6"/>
  <c r="J149" i="6"/>
  <c r="BK237" i="5"/>
  <c r="BK229" i="5"/>
  <c r="J219" i="5"/>
  <c r="BK211" i="5"/>
  <c r="J209" i="5"/>
  <c r="BK203" i="5"/>
  <c r="BK199" i="5"/>
  <c r="J179" i="5"/>
  <c r="J169" i="5"/>
  <c r="BK166" i="5"/>
  <c r="BK165" i="5"/>
  <c r="BK162" i="5"/>
  <c r="J144" i="5"/>
  <c r="J170" i="4"/>
  <c r="BK167" i="4"/>
  <c r="BK161" i="4"/>
  <c r="BK158" i="4"/>
  <c r="BK155" i="4"/>
  <c r="BK149" i="4"/>
  <c r="BK143" i="4"/>
  <c r="BK140" i="4"/>
  <c r="J134" i="4"/>
  <c r="BK133" i="4"/>
  <c r="BK324" i="3"/>
  <c r="BK321" i="3"/>
  <c r="BK310" i="3"/>
  <c r="J285" i="3"/>
  <c r="J284" i="3"/>
  <c r="BK262" i="3"/>
  <c r="J259" i="3"/>
  <c r="J257" i="3"/>
  <c r="J256" i="3"/>
  <c r="J248" i="3"/>
  <c r="J241" i="3"/>
  <c r="J223" i="3"/>
  <c r="BK220" i="3"/>
  <c r="J175" i="3"/>
  <c r="BK169" i="3"/>
  <c r="J167" i="3"/>
  <c r="J146" i="3"/>
  <c r="J145" i="3"/>
  <c r="J350" i="2"/>
  <c r="BK349" i="2"/>
  <c r="BK335" i="2"/>
  <c r="BK293" i="2"/>
  <c r="J289" i="2"/>
  <c r="J284" i="2"/>
  <c r="BK279" i="2"/>
  <c r="J266" i="2"/>
  <c r="BK265" i="2"/>
  <c r="J259" i="2"/>
  <c r="J255" i="2"/>
  <c r="BK247" i="2"/>
  <c r="BK245" i="2"/>
  <c r="BK237" i="2"/>
  <c r="BK232" i="2"/>
  <c r="J226" i="2"/>
  <c r="J217" i="2"/>
  <c r="J203" i="2"/>
  <c r="BK201" i="2"/>
  <c r="J195" i="2"/>
  <c r="J194" i="2"/>
  <c r="J183" i="2"/>
  <c r="J169" i="2"/>
  <c r="BK159" i="2"/>
  <c r="J152" i="2"/>
  <c r="J147" i="2"/>
  <c r="AS95" i="1"/>
  <c r="J327" i="3"/>
  <c r="J324" i="3"/>
  <c r="BK320" i="3"/>
  <c r="BK317" i="3"/>
  <c r="BK311" i="3"/>
  <c r="J309" i="3"/>
  <c r="J287" i="3"/>
  <c r="BK281" i="3"/>
  <c r="BK280" i="3"/>
  <c r="J278" i="3"/>
  <c r="J277" i="3"/>
  <c r="BK265" i="3"/>
  <c r="J252" i="3"/>
  <c r="J249" i="3"/>
  <c r="BK242" i="3"/>
  <c r="BK240" i="3"/>
  <c r="BK224" i="3"/>
  <c r="BK223" i="3"/>
  <c r="J219" i="3"/>
  <c r="BK197" i="3"/>
  <c r="BK195" i="3"/>
  <c r="J192" i="3"/>
  <c r="BK353" i="2"/>
  <c r="BK345" i="2"/>
  <c r="BK343" i="2"/>
  <c r="J340" i="2"/>
  <c r="BK317" i="2"/>
  <c r="J300" i="2"/>
  <c r="J299" i="2"/>
  <c r="BK290" i="2"/>
  <c r="BK286" i="2"/>
  <c r="BK281" i="2"/>
  <c r="BK273" i="2"/>
  <c r="J267" i="2"/>
  <c r="BK256" i="2"/>
  <c r="BK255" i="2"/>
  <c r="BK249" i="2"/>
  <c r="J247" i="2"/>
  <c r="J243" i="2"/>
  <c r="BK230" i="2"/>
  <c r="BK225" i="2"/>
  <c r="BK205" i="2"/>
  <c r="BK200" i="2"/>
  <c r="J191" i="2"/>
  <c r="BK172" i="2"/>
  <c r="J171" i="2"/>
  <c r="BK156" i="2"/>
  <c r="BK147" i="2"/>
  <c r="J145" i="2"/>
  <c r="AS101" i="1"/>
  <c r="AS99" i="1"/>
  <c r="BK219" i="3"/>
  <c r="J214" i="3"/>
  <c r="J201" i="3"/>
  <c r="J196" i="3"/>
  <c r="J194" i="3"/>
  <c r="J181" i="3"/>
  <c r="BK158" i="3"/>
  <c r="BK155" i="3"/>
  <c r="J151" i="3"/>
  <c r="BK146" i="3"/>
  <c r="J356" i="2"/>
  <c r="BK346" i="2"/>
  <c r="BK337" i="2"/>
  <c r="J302" i="2"/>
  <c r="BK299" i="2"/>
  <c r="J292" i="2"/>
  <c r="J290" i="2"/>
  <c r="BK284" i="2"/>
  <c r="BK272" i="2"/>
  <c r="BK270" i="2"/>
  <c r="J261" i="2"/>
  <c r="J258" i="2"/>
  <c r="J248" i="2"/>
  <c r="J237" i="2"/>
  <c r="J235" i="2"/>
  <c r="J232" i="2"/>
  <c r="BK229" i="2"/>
  <c r="J218" i="2"/>
  <c r="J214" i="2"/>
  <c r="J210" i="2"/>
  <c r="J205" i="2"/>
  <c r="J199" i="2"/>
  <c r="BK197" i="2"/>
  <c r="BK194" i="2"/>
  <c r="BK186" i="2"/>
  <c r="BK183" i="2"/>
  <c r="BK171" i="2"/>
  <c r="BK145" i="2"/>
  <c r="AS97" i="1"/>
  <c r="P233" i="5" l="1"/>
  <c r="T215" i="6"/>
  <c r="P144" i="2"/>
  <c r="BK196" i="2"/>
  <c r="J196" i="2" s="1"/>
  <c r="J103" i="2" s="1"/>
  <c r="T224" i="2"/>
  <c r="T234" i="2"/>
  <c r="R271" i="2"/>
  <c r="T301" i="2"/>
  <c r="R196" i="2"/>
  <c r="P246" i="2"/>
  <c r="R262" i="2"/>
  <c r="P285" i="2"/>
  <c r="BK144" i="3"/>
  <c r="R168" i="3"/>
  <c r="T193" i="3"/>
  <c r="R170" i="2"/>
  <c r="R224" i="2"/>
  <c r="R234" i="2"/>
  <c r="BK301" i="2"/>
  <c r="J301" i="2"/>
  <c r="J114" i="2"/>
  <c r="T344" i="2"/>
  <c r="R144" i="3"/>
  <c r="BK193" i="3"/>
  <c r="J193" i="3"/>
  <c r="J103" i="3" s="1"/>
  <c r="R218" i="3"/>
  <c r="R228" i="3"/>
  <c r="R239" i="3"/>
  <c r="R255" i="3"/>
  <c r="R263" i="3"/>
  <c r="BK286" i="3"/>
  <c r="J286" i="3"/>
  <c r="J114" i="3" s="1"/>
  <c r="P315" i="3"/>
  <c r="R132" i="4"/>
  <c r="R131" i="4"/>
  <c r="T141" i="5"/>
  <c r="T151" i="5"/>
  <c r="R174" i="5"/>
  <c r="R184" i="5"/>
  <c r="BK206" i="5"/>
  <c r="J206" i="5" s="1"/>
  <c r="J111" i="5" s="1"/>
  <c r="T217" i="5"/>
  <c r="T151" i="6"/>
  <c r="T167" i="6"/>
  <c r="T192" i="6"/>
  <c r="P139" i="7"/>
  <c r="R146" i="7"/>
  <c r="P182" i="7"/>
  <c r="T144" i="2"/>
  <c r="P170" i="2"/>
  <c r="P224" i="2"/>
  <c r="BK234" i="2"/>
  <c r="J234" i="2"/>
  <c r="J107" i="2"/>
  <c r="BK246" i="2"/>
  <c r="J246" i="2" s="1"/>
  <c r="J109" i="2" s="1"/>
  <c r="P262" i="2"/>
  <c r="P271" i="2"/>
  <c r="P301" i="2"/>
  <c r="BK344" i="2"/>
  <c r="J344" i="2"/>
  <c r="J115" i="2" s="1"/>
  <c r="T144" i="3"/>
  <c r="T168" i="3"/>
  <c r="BK218" i="3"/>
  <c r="J218" i="3"/>
  <c r="J104" i="3" s="1"/>
  <c r="T228" i="3"/>
  <c r="P263" i="3"/>
  <c r="R273" i="3"/>
  <c r="T286" i="3"/>
  <c r="T142" i="4"/>
  <c r="T141" i="4"/>
  <c r="R141" i="5"/>
  <c r="BK174" i="5"/>
  <c r="J174" i="5"/>
  <c r="J104" i="5"/>
  <c r="T192" i="5"/>
  <c r="R147" i="6"/>
  <c r="R181" i="6"/>
  <c r="T203" i="6"/>
  <c r="T146" i="7"/>
  <c r="T162" i="7"/>
  <c r="T182" i="7"/>
  <c r="BK207" i="7"/>
  <c r="J207" i="7" s="1"/>
  <c r="J110" i="7" s="1"/>
  <c r="BK170" i="2"/>
  <c r="J170" i="2"/>
  <c r="J102" i="2"/>
  <c r="T196" i="2"/>
  <c r="P234" i="2"/>
  <c r="BK262" i="2"/>
  <c r="J262" i="2" s="1"/>
  <c r="J111" i="2" s="1"/>
  <c r="T271" i="2"/>
  <c r="R301" i="2"/>
  <c r="BK168" i="3"/>
  <c r="J168" i="3" s="1"/>
  <c r="J102" i="3" s="1"/>
  <c r="P193" i="3"/>
  <c r="P218" i="3"/>
  <c r="P228" i="3"/>
  <c r="T239" i="3"/>
  <c r="P255" i="3"/>
  <c r="T263" i="3"/>
  <c r="R286" i="3"/>
  <c r="R315" i="3"/>
  <c r="P142" i="4"/>
  <c r="P141" i="4" s="1"/>
  <c r="P130" i="4" s="1"/>
  <c r="AU100" i="1" s="1"/>
  <c r="AU99" i="1" s="1"/>
  <c r="BK151" i="5"/>
  <c r="J151" i="5"/>
  <c r="J102" i="5"/>
  <c r="BK164" i="5"/>
  <c r="J164" i="5" s="1"/>
  <c r="J103" i="5" s="1"/>
  <c r="T174" i="5"/>
  <c r="T184" i="5"/>
  <c r="P192" i="5"/>
  <c r="R217" i="5"/>
  <c r="BK139" i="6"/>
  <c r="BK147" i="6"/>
  <c r="J147" i="6" s="1"/>
  <c r="J101" i="6" s="1"/>
  <c r="BK151" i="6"/>
  <c r="J151" i="6" s="1"/>
  <c r="J102" i="6" s="1"/>
  <c r="P161" i="6"/>
  <c r="BK181" i="6"/>
  <c r="J181" i="6"/>
  <c r="J108" i="6" s="1"/>
  <c r="BK192" i="6"/>
  <c r="J192" i="6"/>
  <c r="J109" i="6" s="1"/>
  <c r="P203" i="6"/>
  <c r="R139" i="7"/>
  <c r="P153" i="7"/>
  <c r="BK162" i="7"/>
  <c r="J162" i="7" s="1"/>
  <c r="J104" i="7" s="1"/>
  <c r="P168" i="7"/>
  <c r="R182" i="7"/>
  <c r="T191" i="7"/>
  <c r="BK137" i="8"/>
  <c r="J137" i="8"/>
  <c r="J100" i="8"/>
  <c r="BK132" i="4"/>
  <c r="J132" i="4"/>
  <c r="J100" i="4"/>
  <c r="BK142" i="4"/>
  <c r="J142" i="4" s="1"/>
  <c r="J102" i="4" s="1"/>
  <c r="BK141" i="5"/>
  <c r="R151" i="5"/>
  <c r="R164" i="5"/>
  <c r="P184" i="5"/>
  <c r="R206" i="5"/>
  <c r="P217" i="5"/>
  <c r="P139" i="6"/>
  <c r="P147" i="6"/>
  <c r="R151" i="6"/>
  <c r="R161" i="6"/>
  <c r="P167" i="6"/>
  <c r="P192" i="6"/>
  <c r="R203" i="6"/>
  <c r="BK146" i="7"/>
  <c r="J146" i="7" s="1"/>
  <c r="J101" i="7" s="1"/>
  <c r="T153" i="7"/>
  <c r="R162" i="7"/>
  <c r="R168" i="7"/>
  <c r="P191" i="7"/>
  <c r="T207" i="7"/>
  <c r="P125" i="8"/>
  <c r="R125" i="8"/>
  <c r="T137" i="8"/>
  <c r="P167" i="8"/>
  <c r="P166" i="8"/>
  <c r="BK144" i="2"/>
  <c r="T170" i="2"/>
  <c r="BK224" i="2"/>
  <c r="J224" i="2" s="1"/>
  <c r="J104" i="2" s="1"/>
  <c r="T246" i="2"/>
  <c r="T262" i="2"/>
  <c r="BK285" i="2"/>
  <c r="J285" i="2" s="1"/>
  <c r="J113" i="2" s="1"/>
  <c r="T285" i="2"/>
  <c r="R344" i="2"/>
  <c r="P239" i="3"/>
  <c r="BK263" i="3"/>
  <c r="J263" i="3"/>
  <c r="J112" i="3"/>
  <c r="BK273" i="3"/>
  <c r="J273" i="3"/>
  <c r="J113" i="3"/>
  <c r="P286" i="3"/>
  <c r="T315" i="3"/>
  <c r="P132" i="4"/>
  <c r="P131" i="4"/>
  <c r="T132" i="4"/>
  <c r="T131" i="4"/>
  <c r="T130" i="4" s="1"/>
  <c r="P151" i="5"/>
  <c r="T164" i="5"/>
  <c r="BK192" i="5"/>
  <c r="J192" i="5"/>
  <c r="J110" i="5" s="1"/>
  <c r="P206" i="5"/>
  <c r="BK217" i="5"/>
  <c r="J217" i="5" s="1"/>
  <c r="J112" i="5" s="1"/>
  <c r="R139" i="6"/>
  <c r="R138" i="6"/>
  <c r="P151" i="6"/>
  <c r="BK161" i="6"/>
  <c r="BK167" i="6"/>
  <c r="J167" i="6"/>
  <c r="J107" i="6" s="1"/>
  <c r="P181" i="6"/>
  <c r="R192" i="6"/>
  <c r="BK139" i="7"/>
  <c r="J139" i="7"/>
  <c r="J100" i="7" s="1"/>
  <c r="P146" i="7"/>
  <c r="R153" i="7"/>
  <c r="BK168" i="7"/>
  <c r="J168" i="7" s="1"/>
  <c r="J105" i="7" s="1"/>
  <c r="BK182" i="7"/>
  <c r="J182" i="7"/>
  <c r="J106" i="7" s="1"/>
  <c r="R191" i="7"/>
  <c r="R190" i="7"/>
  <c r="R207" i="7"/>
  <c r="T125" i="8"/>
  <c r="R137" i="8"/>
  <c r="R167" i="8"/>
  <c r="R166" i="8"/>
  <c r="R144" i="2"/>
  <c r="R143" i="2"/>
  <c r="P196" i="2"/>
  <c r="R246" i="2"/>
  <c r="BK271" i="2"/>
  <c r="J271" i="2"/>
  <c r="J112" i="2"/>
  <c r="R285" i="2"/>
  <c r="P344" i="2"/>
  <c r="P144" i="3"/>
  <c r="P168" i="3"/>
  <c r="R193" i="3"/>
  <c r="T218" i="3"/>
  <c r="BK228" i="3"/>
  <c r="J228" i="3"/>
  <c r="J107" i="3"/>
  <c r="BK239" i="3"/>
  <c r="J239" i="3"/>
  <c r="J109" i="3"/>
  <c r="BK255" i="3"/>
  <c r="J255" i="3"/>
  <c r="J111" i="3"/>
  <c r="T255" i="3"/>
  <c r="P273" i="3"/>
  <c r="T273" i="3"/>
  <c r="BK315" i="3"/>
  <c r="J315" i="3"/>
  <c r="J115" i="3" s="1"/>
  <c r="R142" i="4"/>
  <c r="R141" i="4"/>
  <c r="P141" i="5"/>
  <c r="P140" i="5"/>
  <c r="P164" i="5"/>
  <c r="P174" i="5"/>
  <c r="BK184" i="5"/>
  <c r="R192" i="5"/>
  <c r="T206" i="5"/>
  <c r="T139" i="6"/>
  <c r="T147" i="6"/>
  <c r="T161" i="6"/>
  <c r="R167" i="6"/>
  <c r="T181" i="6"/>
  <c r="BK203" i="6"/>
  <c r="J203" i="6" s="1"/>
  <c r="J110" i="6" s="1"/>
  <c r="T139" i="7"/>
  <c r="BK153" i="7"/>
  <c r="J153" i="7"/>
  <c r="J102" i="7" s="1"/>
  <c r="P162" i="7"/>
  <c r="T168" i="7"/>
  <c r="BK191" i="7"/>
  <c r="J191" i="7"/>
  <c r="J109" i="7"/>
  <c r="P207" i="7"/>
  <c r="BK125" i="8"/>
  <c r="J125" i="8" s="1"/>
  <c r="J99" i="8" s="1"/>
  <c r="P137" i="8"/>
  <c r="BK167" i="8"/>
  <c r="BK166" i="8"/>
  <c r="J166" i="8"/>
  <c r="J101" i="8"/>
  <c r="T167" i="8"/>
  <c r="T166" i="8" s="1"/>
  <c r="BE147" i="2"/>
  <c r="BE163" i="2"/>
  <c r="BE183" i="2"/>
  <c r="BE191" i="2"/>
  <c r="BE195" i="2"/>
  <c r="BE198" i="2"/>
  <c r="BE217" i="2"/>
  <c r="BE226" i="2"/>
  <c r="BE243" i="2"/>
  <c r="BE257" i="2"/>
  <c r="BE265" i="2"/>
  <c r="BE267" i="2"/>
  <c r="BE281" i="2"/>
  <c r="BE293" i="2"/>
  <c r="BE300" i="2"/>
  <c r="BE335" i="2"/>
  <c r="BE340" i="2"/>
  <c r="BE343" i="2"/>
  <c r="BE347" i="2"/>
  <c r="BE353" i="2"/>
  <c r="BK260" i="2"/>
  <c r="J260" i="2"/>
  <c r="J110" i="2"/>
  <c r="E85" i="3"/>
  <c r="J136" i="3"/>
  <c r="BE145" i="3"/>
  <c r="BE149" i="3"/>
  <c r="BE184" i="3"/>
  <c r="BE188" i="3"/>
  <c r="BE192" i="3"/>
  <c r="BE238" i="3"/>
  <c r="J91" i="2"/>
  <c r="BE159" i="2"/>
  <c r="BE169" i="2"/>
  <c r="BE229" i="2"/>
  <c r="BE237" i="2"/>
  <c r="BE245" i="2"/>
  <c r="BE259" i="2"/>
  <c r="BE263" i="2"/>
  <c r="BE264" i="2"/>
  <c r="BE272" i="2"/>
  <c r="BE284" i="2"/>
  <c r="BE337" i="2"/>
  <c r="BE339" i="2"/>
  <c r="BE350" i="2"/>
  <c r="BE356" i="2"/>
  <c r="BE358" i="2"/>
  <c r="BK168" i="2"/>
  <c r="J168" i="2"/>
  <c r="J101" i="2"/>
  <c r="BE194" i="3"/>
  <c r="BE206" i="3"/>
  <c r="BE213" i="3"/>
  <c r="BE214" i="3"/>
  <c r="BE230" i="3"/>
  <c r="BE257" i="3"/>
  <c r="BE259" i="3"/>
  <c r="BE274" i="3"/>
  <c r="BE285" i="3"/>
  <c r="BE290" i="3"/>
  <c r="BE318" i="3"/>
  <c r="BE329" i="3"/>
  <c r="BK166" i="3"/>
  <c r="J166" i="3" s="1"/>
  <c r="J101" i="3" s="1"/>
  <c r="E85" i="2"/>
  <c r="BE145" i="2"/>
  <c r="BE150" i="2"/>
  <c r="BE200" i="2"/>
  <c r="BE235" i="2"/>
  <c r="BE248" i="2"/>
  <c r="BE249" i="2"/>
  <c r="BE270" i="2"/>
  <c r="BE290" i="2"/>
  <c r="BE281" i="3"/>
  <c r="J91" i="4"/>
  <c r="F94" i="4"/>
  <c r="BE165" i="4"/>
  <c r="BK164" i="4"/>
  <c r="J164" i="4" s="1"/>
  <c r="J104" i="4" s="1"/>
  <c r="E127" i="5"/>
  <c r="BE150" i="5"/>
  <c r="BE176" i="5"/>
  <c r="BE185" i="5"/>
  <c r="BE198" i="5"/>
  <c r="BE214" i="5"/>
  <c r="BE216" i="5"/>
  <c r="BE218" i="5"/>
  <c r="BE232" i="5"/>
  <c r="BK188" i="5"/>
  <c r="J188" i="5"/>
  <c r="J108" i="5" s="1"/>
  <c r="BK231" i="5"/>
  <c r="BK230" i="5"/>
  <c r="J230" i="5" s="1"/>
  <c r="J113" i="5" s="1"/>
  <c r="BK234" i="5"/>
  <c r="E85" i="6"/>
  <c r="BE148" i="6"/>
  <c r="BE157" i="6"/>
  <c r="BE166" i="6"/>
  <c r="BE172" i="6"/>
  <c r="BE178" i="6"/>
  <c r="BE183" i="6"/>
  <c r="BE191" i="6"/>
  <c r="BE202" i="6"/>
  <c r="BE208" i="6"/>
  <c r="BE214" i="6"/>
  <c r="BE141" i="7"/>
  <c r="BE142" i="7"/>
  <c r="BE154" i="7"/>
  <c r="BE170" i="7"/>
  <c r="BE186" i="7"/>
  <c r="BE196" i="7"/>
  <c r="BE160" i="8"/>
  <c r="F139" i="2"/>
  <c r="BE152" i="2"/>
  <c r="BE201" i="2"/>
  <c r="BE255" i="2"/>
  <c r="BE279" i="2"/>
  <c r="BE299" i="2"/>
  <c r="BK357" i="2"/>
  <c r="J357" i="2"/>
  <c r="J120" i="2" s="1"/>
  <c r="F139" i="3"/>
  <c r="BE151" i="3"/>
  <c r="BE155" i="3"/>
  <c r="BE181" i="3"/>
  <c r="BE195" i="3"/>
  <c r="BE196" i="3"/>
  <c r="BE201" i="3"/>
  <c r="BE210" i="3"/>
  <c r="BE220" i="3"/>
  <c r="BE226" i="3"/>
  <c r="BE241" i="3"/>
  <c r="BE248" i="3"/>
  <c r="BE272" i="3"/>
  <c r="BE278" i="3"/>
  <c r="BE280" i="3"/>
  <c r="BE309" i="3"/>
  <c r="BE314" i="3"/>
  <c r="BE317" i="3"/>
  <c r="BK225" i="3"/>
  <c r="J225" i="3"/>
  <c r="J105" i="3"/>
  <c r="BK237" i="3"/>
  <c r="J237" i="3"/>
  <c r="J108" i="3" s="1"/>
  <c r="BK253" i="3"/>
  <c r="J253" i="3"/>
  <c r="J110" i="3" s="1"/>
  <c r="E118" i="4"/>
  <c r="BE138" i="4"/>
  <c r="BE152" i="4"/>
  <c r="AW100" i="1"/>
  <c r="BK166" i="4"/>
  <c r="J166" i="4"/>
  <c r="J105" i="4"/>
  <c r="F94" i="5"/>
  <c r="BE162" i="5"/>
  <c r="BE165" i="5"/>
  <c r="BE191" i="5"/>
  <c r="BE208" i="5"/>
  <c r="J91" i="6"/>
  <c r="BE176" i="6"/>
  <c r="BK213" i="6"/>
  <c r="J213" i="6" s="1"/>
  <c r="J112" i="6" s="1"/>
  <c r="BK216" i="6"/>
  <c r="BE143" i="7"/>
  <c r="BE149" i="7"/>
  <c r="BE155" i="7"/>
  <c r="BE163" i="7"/>
  <c r="BE177" i="7"/>
  <c r="BE194" i="7"/>
  <c r="BE211" i="7"/>
  <c r="F94" i="8"/>
  <c r="BE127" i="8"/>
  <c r="BE132" i="8"/>
  <c r="BK244" i="2"/>
  <c r="J244" i="2"/>
  <c r="J108" i="2"/>
  <c r="BE146" i="3"/>
  <c r="BE158" i="3"/>
  <c r="BE161" i="3"/>
  <c r="BE178" i="3"/>
  <c r="BE219" i="3"/>
  <c r="BE224" i="3"/>
  <c r="BE236" i="3"/>
  <c r="BE242" i="3"/>
  <c r="BE252" i="3"/>
  <c r="BE262" i="3"/>
  <c r="BE265" i="3"/>
  <c r="BE320" i="3"/>
  <c r="BE324" i="3"/>
  <c r="BK326" i="3"/>
  <c r="BE139" i="4"/>
  <c r="BE149" i="4"/>
  <c r="BE158" i="4"/>
  <c r="BE161" i="4"/>
  <c r="BE172" i="4"/>
  <c r="BK169" i="4"/>
  <c r="J169" i="4"/>
  <c r="J107" i="4" s="1"/>
  <c r="BE144" i="5"/>
  <c r="BE169" i="5"/>
  <c r="BE182" i="5"/>
  <c r="BE194" i="5"/>
  <c r="BE195" i="5"/>
  <c r="BE197" i="5"/>
  <c r="BE211" i="5"/>
  <c r="BE213" i="5"/>
  <c r="BE237" i="5"/>
  <c r="BE140" i="6"/>
  <c r="BE141" i="6"/>
  <c r="BE145" i="6"/>
  <c r="BE149" i="6"/>
  <c r="BE153" i="6"/>
  <c r="BE163" i="6"/>
  <c r="BE168" i="6"/>
  <c r="BE171" i="6"/>
  <c r="BE173" i="6"/>
  <c r="BE174" i="6"/>
  <c r="BE180" i="6"/>
  <c r="BE184" i="6"/>
  <c r="BE188" i="6"/>
  <c r="BE197" i="6"/>
  <c r="BK158" i="6"/>
  <c r="J158" i="6"/>
  <c r="J103" i="6"/>
  <c r="BK165" i="6"/>
  <c r="J165" i="6"/>
  <c r="J106" i="6" s="1"/>
  <c r="BK218" i="6"/>
  <c r="J218" i="6"/>
  <c r="J115" i="6" s="1"/>
  <c r="F134" i="7"/>
  <c r="BE151" i="7"/>
  <c r="BE166" i="7"/>
  <c r="BE173" i="7"/>
  <c r="BE184" i="7"/>
  <c r="BE208" i="7"/>
  <c r="BE210" i="7"/>
  <c r="BK218" i="7"/>
  <c r="J218" i="7"/>
  <c r="J115" i="7"/>
  <c r="BE130" i="8"/>
  <c r="BE136" i="8"/>
  <c r="BE138" i="8"/>
  <c r="BE139" i="8"/>
  <c r="BE144" i="8"/>
  <c r="BE146" i="8"/>
  <c r="BE148" i="8"/>
  <c r="BE151" i="8"/>
  <c r="BE161" i="8"/>
  <c r="BE162" i="8"/>
  <c r="J133" i="5"/>
  <c r="BE146" i="5"/>
  <c r="BE156" i="5"/>
  <c r="BE186" i="5"/>
  <c r="BE201" i="5"/>
  <c r="BE205" i="5"/>
  <c r="BE209" i="5"/>
  <c r="BE219" i="5"/>
  <c r="BE229" i="5"/>
  <c r="BE235" i="5"/>
  <c r="BK190" i="5"/>
  <c r="J190" i="5" s="1"/>
  <c r="J109" i="5" s="1"/>
  <c r="F94" i="6"/>
  <c r="BE152" i="6"/>
  <c r="BE156" i="6"/>
  <c r="BE169" i="6"/>
  <c r="BE170" i="6"/>
  <c r="BE182" i="6"/>
  <c r="BE186" i="6"/>
  <c r="BE189" i="6"/>
  <c r="BE193" i="6"/>
  <c r="BE194" i="6"/>
  <c r="BE195" i="6"/>
  <c r="BE204" i="6"/>
  <c r="BE217" i="6"/>
  <c r="BE140" i="7"/>
  <c r="BE156" i="7"/>
  <c r="BE161" i="7"/>
  <c r="BE178" i="7"/>
  <c r="BE180" i="7"/>
  <c r="BE183" i="7"/>
  <c r="BE189" i="7"/>
  <c r="BE198" i="7"/>
  <c r="BE214" i="7"/>
  <c r="BE219" i="7"/>
  <c r="BK188" i="7"/>
  <c r="J188" i="7"/>
  <c r="J107" i="7" s="1"/>
  <c r="E112" i="8"/>
  <c r="J118" i="8"/>
  <c r="BE126" i="8"/>
  <c r="BE129" i="8"/>
  <c r="BE131" i="8"/>
  <c r="BE134" i="8"/>
  <c r="BE140" i="8"/>
  <c r="BE145" i="8"/>
  <c r="BE152" i="8"/>
  <c r="BE156" i="8"/>
  <c r="BE157" i="8"/>
  <c r="BE158" i="8"/>
  <c r="BE159" i="8"/>
  <c r="BE164" i="8"/>
  <c r="BE169" i="8"/>
  <c r="BE170" i="8"/>
  <c r="BE171" i="8"/>
  <c r="BE177" i="8"/>
  <c r="BE171" i="2"/>
  <c r="BE177" i="2"/>
  <c r="BE180" i="2"/>
  <c r="BE197" i="2"/>
  <c r="BE205" i="2"/>
  <c r="BE214" i="2"/>
  <c r="BE230" i="2"/>
  <c r="BE232" i="2"/>
  <c r="BE247" i="2"/>
  <c r="BE261" i="2"/>
  <c r="BE266" i="2"/>
  <c r="BE286" i="2"/>
  <c r="BE292" i="2"/>
  <c r="BK231" i="2"/>
  <c r="J231" i="2" s="1"/>
  <c r="J105" i="2" s="1"/>
  <c r="BK352" i="2"/>
  <c r="J352" i="2"/>
  <c r="J117" i="2" s="1"/>
  <c r="BK355" i="2"/>
  <c r="J355" i="2"/>
  <c r="J119" i="2" s="1"/>
  <c r="BE167" i="3"/>
  <c r="BE169" i="3"/>
  <c r="BE191" i="3"/>
  <c r="BE197" i="3"/>
  <c r="BE240" i="3"/>
  <c r="BE249" i="3"/>
  <c r="BE250" i="3"/>
  <c r="BE256" i="3"/>
  <c r="BE277" i="3"/>
  <c r="BE287" i="3"/>
  <c r="BE307" i="3"/>
  <c r="BE310" i="3"/>
  <c r="BK323" i="3"/>
  <c r="J323" i="3" s="1"/>
  <c r="J117" i="3" s="1"/>
  <c r="BE134" i="4"/>
  <c r="BE143" i="4"/>
  <c r="BE166" i="5"/>
  <c r="BE167" i="5"/>
  <c r="BE175" i="5"/>
  <c r="BE180" i="5"/>
  <c r="BE203" i="5"/>
  <c r="BE207" i="5"/>
  <c r="BE222" i="5"/>
  <c r="BK149" i="5"/>
  <c r="J149" i="5" s="1"/>
  <c r="J101" i="5" s="1"/>
  <c r="BK181" i="5"/>
  <c r="J181" i="5" s="1"/>
  <c r="J105" i="5" s="1"/>
  <c r="BE150" i="6"/>
  <c r="BE159" i="6"/>
  <c r="BE162" i="6"/>
  <c r="BE219" i="6"/>
  <c r="E125" i="7"/>
  <c r="BE147" i="7"/>
  <c r="BE169" i="7"/>
  <c r="BE179" i="7"/>
  <c r="BE187" i="7"/>
  <c r="BE192" i="7"/>
  <c r="BE195" i="7"/>
  <c r="BE199" i="7"/>
  <c r="BE209" i="7"/>
  <c r="BE133" i="8"/>
  <c r="BE141" i="8"/>
  <c r="BE142" i="8"/>
  <c r="BE149" i="8"/>
  <c r="BE153" i="8"/>
  <c r="BE172" i="8"/>
  <c r="BE173" i="8"/>
  <c r="BE174" i="8"/>
  <c r="BE175" i="8"/>
  <c r="BE178" i="8"/>
  <c r="BE156" i="2"/>
  <c r="BE172" i="2"/>
  <c r="BE186" i="2"/>
  <c r="BE194" i="2"/>
  <c r="BE199" i="2"/>
  <c r="BE203" i="2"/>
  <c r="BE210" i="2"/>
  <c r="BE218" i="2"/>
  <c r="BE225" i="2"/>
  <c r="BE256" i="2"/>
  <c r="BE258" i="2"/>
  <c r="BE273" i="2"/>
  <c r="BE289" i="2"/>
  <c r="BE302" i="2"/>
  <c r="BE317" i="2"/>
  <c r="BE345" i="2"/>
  <c r="BE346" i="2"/>
  <c r="BE349" i="2"/>
  <c r="BE170" i="3"/>
  <c r="BE175" i="3"/>
  <c r="BE199" i="3"/>
  <c r="BE223" i="3"/>
  <c r="BE229" i="3"/>
  <c r="BE251" i="3"/>
  <c r="BE254" i="3"/>
  <c r="BE258" i="3"/>
  <c r="BE264" i="3"/>
  <c r="BE269" i="3"/>
  <c r="BE284" i="3"/>
  <c r="BE311" i="3"/>
  <c r="BE316" i="3"/>
  <c r="BE321" i="3"/>
  <c r="BE327" i="3"/>
  <c r="BK328" i="3"/>
  <c r="J328" i="3" s="1"/>
  <c r="J120" i="3" s="1"/>
  <c r="BE133" i="4"/>
  <c r="BE137" i="4"/>
  <c r="BE140" i="4"/>
  <c r="BE146" i="4"/>
  <c r="BE155" i="4"/>
  <c r="BE167" i="4"/>
  <c r="BE170" i="4"/>
  <c r="BK171" i="4"/>
  <c r="J171" i="4" s="1"/>
  <c r="J108" i="4" s="1"/>
  <c r="BE142" i="5"/>
  <c r="BE152" i="5"/>
  <c r="BE155" i="5"/>
  <c r="BE172" i="5"/>
  <c r="BE173" i="5"/>
  <c r="BE179" i="5"/>
  <c r="BE189" i="5"/>
  <c r="BE193" i="5"/>
  <c r="BE196" i="5"/>
  <c r="BE199" i="5"/>
  <c r="BE220" i="5"/>
  <c r="BK236" i="5"/>
  <c r="J236" i="5" s="1"/>
  <c r="J117" i="5" s="1"/>
  <c r="J91" i="7"/>
  <c r="BE174" i="7"/>
  <c r="BE181" i="7"/>
  <c r="BE193" i="7"/>
  <c r="BE197" i="7"/>
  <c r="BE217" i="7"/>
  <c r="BK160" i="7"/>
  <c r="J160" i="7" s="1"/>
  <c r="J103" i="7" s="1"/>
  <c r="BK213" i="7"/>
  <c r="J213" i="7"/>
  <c r="J112" i="7" s="1"/>
  <c r="BK216" i="7"/>
  <c r="BK215" i="7"/>
  <c r="J215" i="7" s="1"/>
  <c r="J113" i="7" s="1"/>
  <c r="BE128" i="8"/>
  <c r="BE135" i="8"/>
  <c r="BE143" i="8"/>
  <c r="BE147" i="8"/>
  <c r="BE150" i="8"/>
  <c r="BE154" i="8"/>
  <c r="BE155" i="8"/>
  <c r="BE163" i="8"/>
  <c r="BE165" i="8"/>
  <c r="BE168" i="8"/>
  <c r="BE176" i="8"/>
  <c r="J36" i="2"/>
  <c r="AW96" i="1" s="1"/>
  <c r="J36" i="7"/>
  <c r="AW106" i="1" s="1"/>
  <c r="F36" i="4"/>
  <c r="BA100" i="1" s="1"/>
  <c r="BA99" i="1" s="1"/>
  <c r="AW99" i="1" s="1"/>
  <c r="J36" i="6"/>
  <c r="AW104" i="1" s="1"/>
  <c r="F37" i="7"/>
  <c r="BB106" i="1" s="1"/>
  <c r="BB105" i="1" s="1"/>
  <c r="AX105" i="1" s="1"/>
  <c r="F38" i="3"/>
  <c r="BC98" i="1" s="1"/>
  <c r="BC97" i="1" s="1"/>
  <c r="AY97" i="1" s="1"/>
  <c r="F36" i="3"/>
  <c r="BA98" i="1" s="1"/>
  <c r="BA97" i="1" s="1"/>
  <c r="AW97" i="1" s="1"/>
  <c r="F37" i="8"/>
  <c r="BB108" i="1"/>
  <c r="BB107" i="1" s="1"/>
  <c r="AX107" i="1" s="1"/>
  <c r="F36" i="8"/>
  <c r="BA108" i="1" s="1"/>
  <c r="BA107" i="1" s="1"/>
  <c r="AW107" i="1" s="1"/>
  <c r="AS94" i="1"/>
  <c r="F39" i="6"/>
  <c r="BD104" i="1" s="1"/>
  <c r="BD103" i="1" s="1"/>
  <c r="F36" i="7"/>
  <c r="BA106" i="1" s="1"/>
  <c r="BA105" i="1" s="1"/>
  <c r="AW105" i="1" s="1"/>
  <c r="J36" i="3"/>
  <c r="AW98" i="1" s="1"/>
  <c r="F38" i="8"/>
  <c r="BC108" i="1"/>
  <c r="BC107" i="1"/>
  <c r="AY107" i="1" s="1"/>
  <c r="F39" i="3"/>
  <c r="BD98" i="1" s="1"/>
  <c r="BD97" i="1" s="1"/>
  <c r="F38" i="6"/>
  <c r="BC104" i="1" s="1"/>
  <c r="BC103" i="1" s="1"/>
  <c r="AY103" i="1" s="1"/>
  <c r="F39" i="4"/>
  <c r="BD100" i="1" s="1"/>
  <c r="BD99" i="1" s="1"/>
  <c r="F39" i="2"/>
  <c r="BD96" i="1"/>
  <c r="BD95" i="1" s="1"/>
  <c r="F39" i="8"/>
  <c r="BD108" i="1" s="1"/>
  <c r="BD107" i="1" s="1"/>
  <c r="F36" i="5"/>
  <c r="BA102" i="1" s="1"/>
  <c r="BA101" i="1" s="1"/>
  <c r="AW101" i="1" s="1"/>
  <c r="F39" i="5"/>
  <c r="BD102" i="1" s="1"/>
  <c r="BD101" i="1" s="1"/>
  <c r="F39" i="7"/>
  <c r="BD106" i="1"/>
  <c r="BD105" i="1" s="1"/>
  <c r="F38" i="5"/>
  <c r="BC102" i="1" s="1"/>
  <c r="BC101" i="1" s="1"/>
  <c r="AY101" i="1" s="1"/>
  <c r="F37" i="2"/>
  <c r="BB96" i="1" s="1"/>
  <c r="BB95" i="1" s="1"/>
  <c r="AX95" i="1" s="1"/>
  <c r="F38" i="2"/>
  <c r="BC96" i="1" s="1"/>
  <c r="BC95" i="1" s="1"/>
  <c r="F37" i="3"/>
  <c r="BB98" i="1" s="1"/>
  <c r="BB97" i="1" s="1"/>
  <c r="AX97" i="1" s="1"/>
  <c r="F38" i="4"/>
  <c r="BC100" i="1" s="1"/>
  <c r="BC99" i="1" s="1"/>
  <c r="AY99" i="1" s="1"/>
  <c r="F38" i="7"/>
  <c r="BC106" i="1" s="1"/>
  <c r="BC105" i="1" s="1"/>
  <c r="AY105" i="1" s="1"/>
  <c r="F36" i="6"/>
  <c r="BA104" i="1" s="1"/>
  <c r="BA103" i="1" s="1"/>
  <c r="AW103" i="1" s="1"/>
  <c r="F36" i="2"/>
  <c r="BA96" i="1" s="1"/>
  <c r="BA95" i="1" s="1"/>
  <c r="AW95" i="1" s="1"/>
  <c r="J36" i="5"/>
  <c r="AW102" i="1" s="1"/>
  <c r="F37" i="5"/>
  <c r="BB102" i="1" s="1"/>
  <c r="BB101" i="1" s="1"/>
  <c r="AX101" i="1" s="1"/>
  <c r="J36" i="8"/>
  <c r="AW108" i="1"/>
  <c r="F37" i="4"/>
  <c r="BB100" i="1" s="1"/>
  <c r="BB99" i="1" s="1"/>
  <c r="AX99" i="1" s="1"/>
  <c r="F37" i="6"/>
  <c r="BB104" i="1" s="1"/>
  <c r="BB103" i="1" s="1"/>
  <c r="AX103" i="1" s="1"/>
  <c r="T138" i="6" l="1"/>
  <c r="P143" i="3"/>
  <c r="P138" i="6"/>
  <c r="T190" i="7"/>
  <c r="R138" i="7"/>
  <c r="R137" i="7"/>
  <c r="R227" i="3"/>
  <c r="R142" i="3" s="1"/>
  <c r="T138" i="7"/>
  <c r="T137" i="7" s="1"/>
  <c r="T124" i="8"/>
  <c r="P160" i="6"/>
  <c r="T143" i="2"/>
  <c r="R130" i="4"/>
  <c r="R143" i="3"/>
  <c r="BK215" i="6"/>
  <c r="J215" i="6" s="1"/>
  <c r="J113" i="6" s="1"/>
  <c r="P124" i="8"/>
  <c r="AU108" i="1"/>
  <c r="T183" i="5"/>
  <c r="T227" i="3"/>
  <c r="BK325" i="3"/>
  <c r="J325" i="3"/>
  <c r="J118" i="3" s="1"/>
  <c r="BK143" i="2"/>
  <c r="R124" i="8"/>
  <c r="BK138" i="6"/>
  <c r="T143" i="3"/>
  <c r="T142" i="3"/>
  <c r="T160" i="6"/>
  <c r="R160" i="6"/>
  <c r="R137" i="6" s="1"/>
  <c r="BK140" i="5"/>
  <c r="R140" i="5"/>
  <c r="P138" i="7"/>
  <c r="R183" i="5"/>
  <c r="BK183" i="5"/>
  <c r="J183" i="5" s="1"/>
  <c r="J106" i="5" s="1"/>
  <c r="P233" i="2"/>
  <c r="BK143" i="3"/>
  <c r="J143" i="3"/>
  <c r="J99" i="3"/>
  <c r="T233" i="2"/>
  <c r="P143" i="2"/>
  <c r="P142" i="2"/>
  <c r="AU96" i="1"/>
  <c r="AU95" i="1" s="1"/>
  <c r="BK233" i="5"/>
  <c r="J233" i="5" s="1"/>
  <c r="J115" i="5" s="1"/>
  <c r="BK160" i="6"/>
  <c r="J160" i="6" s="1"/>
  <c r="J104" i="6" s="1"/>
  <c r="P190" i="7"/>
  <c r="P183" i="5"/>
  <c r="P139" i="5" s="1"/>
  <c r="AU102" i="1" s="1"/>
  <c r="AU101" i="1" s="1"/>
  <c r="P227" i="3"/>
  <c r="T140" i="5"/>
  <c r="T139" i="5" s="1"/>
  <c r="R233" i="2"/>
  <c r="R142" i="2"/>
  <c r="BK233" i="2"/>
  <c r="J233" i="2" s="1"/>
  <c r="J106" i="2" s="1"/>
  <c r="BK354" i="2"/>
  <c r="J354" i="2"/>
  <c r="J118" i="2" s="1"/>
  <c r="J144" i="2"/>
  <c r="J100" i="2"/>
  <c r="J144" i="3"/>
  <c r="J100" i="3" s="1"/>
  <c r="J326" i="3"/>
  <c r="J119" i="3"/>
  <c r="BK141" i="4"/>
  <c r="J141" i="4" s="1"/>
  <c r="J101" i="4" s="1"/>
  <c r="BK163" i="4"/>
  <c r="J163" i="4"/>
  <c r="J103" i="4" s="1"/>
  <c r="BK168" i="4"/>
  <c r="J168" i="4"/>
  <c r="J106" i="4"/>
  <c r="J141" i="5"/>
  <c r="J100" i="5"/>
  <c r="J184" i="5"/>
  <c r="J107" i="5"/>
  <c r="J139" i="6"/>
  <c r="J100" i="6"/>
  <c r="BK322" i="3"/>
  <c r="J322" i="3"/>
  <c r="J116" i="3" s="1"/>
  <c r="J161" i="6"/>
  <c r="J105" i="6"/>
  <c r="BK212" i="7"/>
  <c r="J212" i="7" s="1"/>
  <c r="J111" i="7" s="1"/>
  <c r="BK351" i="2"/>
  <c r="J351" i="2"/>
  <c r="J116" i="2" s="1"/>
  <c r="BK227" i="3"/>
  <c r="J227" i="3" s="1"/>
  <c r="J106" i="3" s="1"/>
  <c r="BK131" i="4"/>
  <c r="J131" i="4" s="1"/>
  <c r="J99" i="4" s="1"/>
  <c r="J231" i="5"/>
  <c r="J114" i="5" s="1"/>
  <c r="J234" i="5"/>
  <c r="J116" i="5"/>
  <c r="BK212" i="6"/>
  <c r="J212" i="6" s="1"/>
  <c r="J111" i="6" s="1"/>
  <c r="J216" i="6"/>
  <c r="J114" i="6"/>
  <c r="BK138" i="7"/>
  <c r="J138" i="7"/>
  <c r="J99" i="7"/>
  <c r="BK190" i="7"/>
  <c r="J190" i="7" s="1"/>
  <c r="J108" i="7" s="1"/>
  <c r="BK124" i="8"/>
  <c r="J124" i="8"/>
  <c r="J167" i="8"/>
  <c r="J102" i="8"/>
  <c r="J216" i="7"/>
  <c r="J114" i="7"/>
  <c r="BD94" i="1"/>
  <c r="W33" i="1" s="1"/>
  <c r="BC94" i="1"/>
  <c r="W32" i="1" s="1"/>
  <c r="BB94" i="1"/>
  <c r="W31" i="1" s="1"/>
  <c r="J32" i="8"/>
  <c r="AG108" i="1" s="1"/>
  <c r="AG107" i="1" s="1"/>
  <c r="J35" i="4"/>
  <c r="AV100" i="1" s="1"/>
  <c r="AT100" i="1" s="1"/>
  <c r="F35" i="8"/>
  <c r="AZ108" i="1"/>
  <c r="AZ107" i="1"/>
  <c r="AV107" i="1" s="1"/>
  <c r="AT107" i="1" s="1"/>
  <c r="F35" i="4"/>
  <c r="AZ100" i="1"/>
  <c r="AZ99" i="1"/>
  <c r="AV99" i="1"/>
  <c r="AT99" i="1" s="1"/>
  <c r="F35" i="5"/>
  <c r="AZ102" i="1" s="1"/>
  <c r="AZ101" i="1" s="1"/>
  <c r="AV101" i="1" s="1"/>
  <c r="AT101" i="1" s="1"/>
  <c r="BA94" i="1"/>
  <c r="AW94" i="1" s="1"/>
  <c r="AK30" i="1" s="1"/>
  <c r="AU107" i="1"/>
  <c r="AY95" i="1"/>
  <c r="F35" i="3"/>
  <c r="AZ98" i="1" s="1"/>
  <c r="AZ97" i="1" s="1"/>
  <c r="AV97" i="1" s="1"/>
  <c r="AT97" i="1" s="1"/>
  <c r="J35" i="5"/>
  <c r="AV102" i="1" s="1"/>
  <c r="AT102" i="1" s="1"/>
  <c r="J35" i="2"/>
  <c r="AV96" i="1" s="1"/>
  <c r="AT96" i="1" s="1"/>
  <c r="J35" i="8"/>
  <c r="AV108" i="1"/>
  <c r="AT108" i="1"/>
  <c r="F35" i="2"/>
  <c r="AZ96" i="1" s="1"/>
  <c r="AZ95" i="1" s="1"/>
  <c r="F35" i="6"/>
  <c r="AZ104" i="1"/>
  <c r="AZ103" i="1" s="1"/>
  <c r="AV103" i="1" s="1"/>
  <c r="AT103" i="1" s="1"/>
  <c r="J35" i="7"/>
  <c r="AV106" i="1" s="1"/>
  <c r="AT106" i="1" s="1"/>
  <c r="J35" i="3"/>
  <c r="AV98" i="1" s="1"/>
  <c r="AT98" i="1" s="1"/>
  <c r="J35" i="6"/>
  <c r="AV104" i="1" s="1"/>
  <c r="AT104" i="1" s="1"/>
  <c r="F35" i="7"/>
  <c r="AZ106" i="1" s="1"/>
  <c r="AZ105" i="1" s="1"/>
  <c r="AV105" i="1" s="1"/>
  <c r="AT105" i="1" s="1"/>
  <c r="P137" i="7" l="1"/>
  <c r="AU106" i="1"/>
  <c r="T142" i="2"/>
  <c r="BK139" i="5"/>
  <c r="J139" i="5" s="1"/>
  <c r="J32" i="5" s="1"/>
  <c r="AG102" i="1" s="1"/>
  <c r="AG101" i="1" s="1"/>
  <c r="AN101" i="1" s="1"/>
  <c r="BK142" i="2"/>
  <c r="J142" i="2" s="1"/>
  <c r="J98" i="2" s="1"/>
  <c r="R139" i="5"/>
  <c r="BK137" i="6"/>
  <c r="J137" i="6" s="1"/>
  <c r="J98" i="6" s="1"/>
  <c r="P137" i="6"/>
  <c r="AU104" i="1"/>
  <c r="AU103" i="1" s="1"/>
  <c r="P142" i="3"/>
  <c r="AU98" i="1"/>
  <c r="T137" i="6"/>
  <c r="J41" i="8"/>
  <c r="J143" i="2"/>
  <c r="J99" i="2"/>
  <c r="AN108" i="1"/>
  <c r="J140" i="5"/>
  <c r="J99" i="5" s="1"/>
  <c r="BK137" i="7"/>
  <c r="J137" i="7" s="1"/>
  <c r="J98" i="7" s="1"/>
  <c r="BK142" i="3"/>
  <c r="J142" i="3" s="1"/>
  <c r="J98" i="3" s="1"/>
  <c r="J138" i="6"/>
  <c r="J99" i="6"/>
  <c r="BK130" i="4"/>
  <c r="J130" i="4" s="1"/>
  <c r="J32" i="4" s="1"/>
  <c r="AG100" i="1" s="1"/>
  <c r="AN100" i="1" s="1"/>
  <c r="J98" i="8"/>
  <c r="AN107" i="1"/>
  <c r="AZ94" i="1"/>
  <c r="AV94" i="1" s="1"/>
  <c r="AK29" i="1" s="1"/>
  <c r="AU105" i="1"/>
  <c r="AU97" i="1"/>
  <c r="W30" i="1"/>
  <c r="AY94" i="1"/>
  <c r="AV95" i="1"/>
  <c r="AT95" i="1" s="1"/>
  <c r="AX94" i="1"/>
  <c r="AN102" i="1" l="1"/>
  <c r="J41" i="4"/>
  <c r="J98" i="4"/>
  <c r="J98" i="5"/>
  <c r="J41" i="5"/>
  <c r="AU94" i="1"/>
  <c r="AG99" i="1"/>
  <c r="AN99" i="1" s="1"/>
  <c r="W29" i="1"/>
  <c r="J32" i="2"/>
  <c r="AG96" i="1"/>
  <c r="AG95" i="1" s="1"/>
  <c r="AN95" i="1" s="1"/>
  <c r="AT94" i="1"/>
  <c r="J32" i="3"/>
  <c r="AG98" i="1" s="1"/>
  <c r="AN98" i="1" s="1"/>
  <c r="J32" i="6"/>
  <c r="AG104" i="1" s="1"/>
  <c r="AG103" i="1" s="1"/>
  <c r="AN103" i="1" s="1"/>
  <c r="J32" i="7"/>
  <c r="AG106" i="1"/>
  <c r="AG105" i="1" s="1"/>
  <c r="AN105" i="1" s="1"/>
  <c r="AN96" i="1" l="1"/>
  <c r="AN106" i="1"/>
  <c r="AN104" i="1"/>
  <c r="J41" i="2"/>
  <c r="J41" i="7"/>
  <c r="J41" i="3"/>
  <c r="J41" i="6"/>
  <c r="AG97" i="1"/>
  <c r="AN97" i="1" s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<sst xmlns="http://schemas.openxmlformats.org/spreadsheetml/2006/main" count="9995" uniqueCount="1210">
  <si>
    <t>Export Komplet</t>
  </si>
  <si>
    <t/>
  </si>
  <si>
    <t>2.0</t>
  </si>
  <si>
    <t>False</t>
  </si>
  <si>
    <t>{3e6f084d-6af0-49fa-a6d8-3dff878d82bb}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</si>
  <si>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</si>
  <si>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</si>
  <si>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</si>
  <si>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</si>
  <si>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</si>
  <si>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</si>
  <si>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</si>
  <si>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</si>
  <si>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20200601</t>
  </si>
  <si>
    <t>Stavba:</t>
  </si>
  <si>
    <t>Bezbariérovost a modernizace odborných učeben fyziky a biologie ZŠ Za Nádražím</t>
  </si>
  <si>
    <t>0,1</t>
  </si>
  <si>
    <t>KSO:</t>
  </si>
  <si>
    <t>CC-CZ:</t>
  </si>
  <si>
    <t>1</t>
  </si>
  <si>
    <t>Místo:</t>
  </si>
  <si>
    <t>Český Krumlov</t>
  </si>
  <si>
    <t>Datum:</t>
  </si>
  <si>
    <t>1. 6. 2020</t>
  </si>
  <si>
    <t>10</t>
  </si>
  <si>
    <t>100</t>
  </si>
  <si>
    <t>Zadavatel:</t>
  </si>
  <si>
    <t>IČ:</t>
  </si>
  <si>
    <t>Město Český Krumlov, nám. Svornosti 1</t>
  </si>
  <si>
    <t>DIČ:</t>
  </si>
  <si>
    <t>Zhotovitel:</t>
  </si>
  <si>
    <t xml:space="preserve"> </t>
  </si>
  <si>
    <t>Projektant:</t>
  </si>
  <si>
    <t>WÍZNER AA</t>
  </si>
  <si>
    <t>True</t>
  </si>
  <si>
    <t>Zpracovatel:</t>
  </si>
  <si>
    <t>75454084</t>
  </si>
  <si>
    <t>Filip Šimek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</si>
  <si>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</si>
  <si>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</si>
  <si>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</si>
  <si>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</si>
  <si>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</si>
  <si>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</si>
  <si>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</si>
  <si>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</si>
  <si>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</si>
  <si>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</si>
  <si>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</si>
  <si>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</si>
  <si>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</si>
  <si>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</si>
  <si>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</si>
  <si>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</si>
  <si>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</si>
  <si>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</si>
  <si>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</si>
  <si>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</si>
  <si>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</si>
  <si>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</si>
  <si>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</si>
  <si>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</si>
  <si>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</si>
  <si>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</si>
  <si>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</si>
  <si>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</si>
  <si>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</si>
  <si>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</si>
  <si>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</si>
  <si>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</si>
  <si>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</si>
  <si>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</si>
  <si>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</si>
  <si>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</si>
  <si>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</si>
  <si>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</si>
  <si>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</si>
  <si>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</si>
  <si>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</si>
  <si>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</si>
  <si>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</si>
  <si>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</si>
  <si>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</si>
  <si>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</si>
  <si>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 xml:space="preserve"> WC 1. STUPEŇ</t>
  </si>
  <si>
    <t>STA</t>
  </si>
  <si>
    <t>{ceecdfa1-4566-46ae-b58d-611df6930ed0}</t>
  </si>
  <si>
    <t>2</t>
  </si>
  <si>
    <t>/</t>
  </si>
  <si>
    <t>WC 1. stupeň</t>
  </si>
  <si>
    <t>Soupis</t>
  </si>
  <si>
    <t>{e8612b23-f986-4231-b55c-8b71e5e051f1}</t>
  </si>
  <si>
    <t>SO 02</t>
  </si>
  <si>
    <t xml:space="preserve"> WC 2. STUPEŇ</t>
  </si>
  <si>
    <t>{6653cb6a-1ff7-4165-9246-376dff91382d}</t>
  </si>
  <si>
    <t>WC 2. stupeň</t>
  </si>
  <si>
    <t>{ff5ddb98-0a1d-45e5-b507-41656a451ebb}</t>
  </si>
  <si>
    <t>SO 03</t>
  </si>
  <si>
    <t>PLOŠINA</t>
  </si>
  <si>
    <t>{7d7a6fc5-f1a1-4123-980c-6e9adf103931}</t>
  </si>
  <si>
    <t>Plošina</t>
  </si>
  <si>
    <t>{2aadd8b0-f92e-4e61-bf64-473a1f94a638}</t>
  </si>
  <si>
    <t>SO 04</t>
  </si>
  <si>
    <t>UČEBNA BIOLOGIE</t>
  </si>
  <si>
    <t>{73cfa099-29e0-4ad8-98c2-6e387c9a44ce}</t>
  </si>
  <si>
    <t>Učebna biologie</t>
  </si>
  <si>
    <t>{89300340-c262-4381-b8af-7d3d4b19707d}</t>
  </si>
  <si>
    <t>SO 05</t>
  </si>
  <si>
    <t>UČEBNA FYZIKY</t>
  </si>
  <si>
    <t>{1b82e0c8-f9b6-4768-adb6-f57da2153462}</t>
  </si>
  <si>
    <t>Učebna fyziky</t>
  </si>
  <si>
    <t>{d48454d6-dda6-4d73-a81e-22e70d729244}</t>
  </si>
  <si>
    <t>SO 06</t>
  </si>
  <si>
    <t>STAVEBNÍ ÚPRAVY - VSTUPY</t>
  </si>
  <si>
    <t>{759845ce-8328-42c2-97fa-2ce8f8df567a}</t>
  </si>
  <si>
    <t>Stavební úpravy - vstupy</t>
  </si>
  <si>
    <t>{7cfa7a1b-b585-46a2-b9ae-098d44cf4198}</t>
  </si>
  <si>
    <t>SO 09</t>
  </si>
  <si>
    <t>ÚPRAVA ZELENĚ</t>
  </si>
  <si>
    <t>{6ff457d1-a9e5-453d-a079-61c0d93c4957}</t>
  </si>
  <si>
    <t>Úprava zeleně</t>
  </si>
  <si>
    <t>{3bf78a40-7690-47af-877f-fdc88b70e110}</t>
  </si>
  <si>
    <t>KRYCÍ LIST SOUPISU PRACÍ</t>
  </si>
  <si>
    <t>Objekt:</t>
  </si>
  <si>
    <t>SO 01 -  WC 1. STUPEŇ</t>
  </si>
  <si>
    <t>Soupis:</t>
  </si>
  <si>
    <t>SO 01 - WC 1. stupeň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</si>
  <si>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</si>
  <si>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</si>
  <si>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</si>
  <si>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</si>
  <si>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</si>
  <si>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</si>
  <si>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</si>
  <si>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</si>
  <si>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</si>
  <si>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</si>
  <si>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</si>
  <si>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</si>
  <si>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</si>
  <si>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</si>
  <si>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</t>
  </si>
  <si>
    <t xml:space="preserve">    722 - Vybavení</t>
  </si>
  <si>
    <t xml:space="preserve">    731 - Ústřední vytápění 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</si>
  <si>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</si>
  <si>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</si>
  <si>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</si>
  <si>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</si>
  <si>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</si>
  <si>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</si>
  <si>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</si>
  <si>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</si>
  <si>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</si>
  <si>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</si>
  <si>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</si>
  <si>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</si>
  <si>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</si>
  <si>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</si>
  <si>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</si>
  <si>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</si>
  <si>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</si>
  <si>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</si>
  <si>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</si>
  <si>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</si>
  <si>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</si>
  <si>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</si>
  <si>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</si>
  <si>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</si>
  <si>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</si>
  <si>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</si>
  <si>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</si>
  <si>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</si>
  <si>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</si>
  <si>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317142221</t>
  </si>
  <si>
    <t>Překlady nenosné přímé z pórobetonu v příčkách tl 100 mm pro světlost otvoru do 1010 mm</t>
  </si>
  <si>
    <t>kus</t>
  </si>
  <si>
    <t>CS ÚRS 2015 02</t>
  </si>
  <si>
    <t>4</t>
  </si>
  <si>
    <t>1354936594</t>
  </si>
  <si>
    <t>VV</t>
  </si>
  <si>
    <t>317944321</t>
  </si>
  <si>
    <t>Válcované nosníky do č.12 dodatečně osazované do připravených otvorů</t>
  </si>
  <si>
    <t>t</t>
  </si>
  <si>
    <t>CS ÚRS 2020 01</t>
  </si>
  <si>
    <t>-487372779</t>
  </si>
  <si>
    <t>IPE 100</t>
  </si>
  <si>
    <t>1,25*8,1*2/1000*1,08</t>
  </si>
  <si>
    <t>340239211</t>
  </si>
  <si>
    <t>Zazdívka otvorů pl do 4 m2 v příčkách nebo stěnách z cihel tl do 100 mm</t>
  </si>
  <si>
    <t>m2</t>
  </si>
  <si>
    <t>721119930</t>
  </si>
  <si>
    <t>1*2</t>
  </si>
  <si>
    <t>342272323</t>
  </si>
  <si>
    <t>Příčky tl 100 mm z pórobetonových přesných hladkých příčkovek objemové hmotnosti 500 kg/m3</t>
  </si>
  <si>
    <t>CS ÚRS 2019 01</t>
  </si>
  <si>
    <t>848334271</t>
  </si>
  <si>
    <t>3,36*(2,6+0,5+2,6+0,1+0,25)</t>
  </si>
  <si>
    <t>2,1*(1,6+2,85+0,9)-0,8*2-0,8*2*2</t>
  </si>
  <si>
    <t>Součet</t>
  </si>
  <si>
    <t>5</t>
  </si>
  <si>
    <t>346244354</t>
  </si>
  <si>
    <t>Obezdívka koupelnových ploch rovných tl 200 mm z pórobetonových příčkovek hladkých</t>
  </si>
  <si>
    <t>-2629668</t>
  </si>
  <si>
    <t>0,85*1,3*4</t>
  </si>
  <si>
    <t>6</t>
  </si>
  <si>
    <t>346244381</t>
  </si>
  <si>
    <t>Plentování jednostranné v do 200 mm válcovaných nosníků cihlami</t>
  </si>
  <si>
    <t>519591154</t>
  </si>
  <si>
    <t>0,1*1*2</t>
  </si>
  <si>
    <t>0,05*1*5</t>
  </si>
  <si>
    <t>7</t>
  </si>
  <si>
    <t>349231811</t>
  </si>
  <si>
    <t>Přizdívka ostění s ozubem z cihel tl do 150 mm</t>
  </si>
  <si>
    <t>-2094647752</t>
  </si>
  <si>
    <t>ostění po vybourání otvorů</t>
  </si>
  <si>
    <t>0,15*(2,15*2+1)</t>
  </si>
  <si>
    <t>0,15*(0,7+2*2)</t>
  </si>
  <si>
    <t>Vodorovné konstrukce</t>
  </si>
  <si>
    <t>8</t>
  </si>
  <si>
    <t>413232211</t>
  </si>
  <si>
    <t>Zazdívka zhlaví válcovaných nosníků v do 150 mm</t>
  </si>
  <si>
    <t>-1203472062</t>
  </si>
  <si>
    <t>Úpravy povrchů, podlahy a osazování výplní</t>
  </si>
  <si>
    <t>9</t>
  </si>
  <si>
    <t>611325101</t>
  </si>
  <si>
    <t>Vápenocementová hrubá omítka rýh ve stropech šířky do 150 mm</t>
  </si>
  <si>
    <t>-1640814679</t>
  </si>
  <si>
    <t>612321141</t>
  </si>
  <si>
    <t>Vápenocementová omítka štuková dvouvrstvá vnitřních stěn nanášená ručně</t>
  </si>
  <si>
    <t>-191793715</t>
  </si>
  <si>
    <t>3,36*(2,6+0,5+2,6+0,1+0,25)*2</t>
  </si>
  <si>
    <t>(2,1*(1,6+2,85+0,9)-0,8*2-0,8*2*2)*2</t>
  </si>
  <si>
    <t>11</t>
  </si>
  <si>
    <t>612325101</t>
  </si>
  <si>
    <t>Vápenocementová hrubá omítka rýh ve stěnách šířky do 150 mm</t>
  </si>
  <si>
    <t>-327983902</t>
  </si>
  <si>
    <t>zahození rýh po bouraných příčkách</t>
  </si>
  <si>
    <t>0,15*3,36*6</t>
  </si>
  <si>
    <t>12</t>
  </si>
  <si>
    <t>612325225</t>
  </si>
  <si>
    <t>Vápenocementová štuková omítka malých ploch do 4,0 m2 na stěnách</t>
  </si>
  <si>
    <t>1274930436</t>
  </si>
  <si>
    <t>doplěnní omítky kolem nového otvoru z chodby</t>
  </si>
  <si>
    <t>13</t>
  </si>
  <si>
    <t>612325413</t>
  </si>
  <si>
    <t>Oprava vnitřní vápenocementové hladké omítky stěn v rozsahu plochy do 50%</t>
  </si>
  <si>
    <t>2128414522</t>
  </si>
  <si>
    <t>oprava po demontovaných obkladech</t>
  </si>
  <si>
    <t>68,4</t>
  </si>
  <si>
    <t>14</t>
  </si>
  <si>
    <t>615142002</t>
  </si>
  <si>
    <t>Potažení vnitřních nosníků sklovláknitým pletivem</t>
  </si>
  <si>
    <t>-2082221384</t>
  </si>
  <si>
    <t>přesíťování</t>
  </si>
  <si>
    <t>1*(0,1*2+0,15)*1,5</t>
  </si>
  <si>
    <t>1*(0,1*2+0,1)*5*1,5</t>
  </si>
  <si>
    <t>619995001</t>
  </si>
  <si>
    <t>Začištění omítek kolem oken, dveří, podlah nebo obkladů</t>
  </si>
  <si>
    <t>m</t>
  </si>
  <si>
    <t>935571533</t>
  </si>
  <si>
    <t>nové dveře</t>
  </si>
  <si>
    <t>(2*2+1)*2</t>
  </si>
  <si>
    <t>16</t>
  </si>
  <si>
    <t>642942111</t>
  </si>
  <si>
    <t>Osazování zárubní nebo rámů dveřních kovových do 2,5 m2 na MC</t>
  </si>
  <si>
    <t>-790246993</t>
  </si>
  <si>
    <t>17</t>
  </si>
  <si>
    <t>M</t>
  </si>
  <si>
    <t>553311170</t>
  </si>
  <si>
    <t>zárubeň ocelová pro běžné zdění H 110 800 L/P</t>
  </si>
  <si>
    <t>1623627768</t>
  </si>
  <si>
    <t>Ostatní konstrukce a práce, bourání</t>
  </si>
  <si>
    <t>18</t>
  </si>
  <si>
    <t>95-01</t>
  </si>
  <si>
    <t xml:space="preserve">Obezdívka kanalizace DN 100, 150/250 mm - porobetonové tvárnice + keramický obklad  </t>
  </si>
  <si>
    <t>1297857896</t>
  </si>
  <si>
    <t>19</t>
  </si>
  <si>
    <t>952901111</t>
  </si>
  <si>
    <t>Vyčištění budov bytové a občanské výstavby při výšce podlaží do 4 m</t>
  </si>
  <si>
    <t>-1026957106</t>
  </si>
  <si>
    <t>20</t>
  </si>
  <si>
    <t>95290111A</t>
  </si>
  <si>
    <t>Protiprašná opatření</t>
  </si>
  <si>
    <t>-993048410</t>
  </si>
  <si>
    <t>953961213</t>
  </si>
  <si>
    <t>Kotvy chemickou patronou M 12 hl 110 mm do betonu, ŽB nebo kamene s vyvrtáním otvoru</t>
  </si>
  <si>
    <t>-2042726654</t>
  </si>
  <si>
    <t>22</t>
  </si>
  <si>
    <t>962031132</t>
  </si>
  <si>
    <t>Bourání příček z cihel pálených na MVC tl do 100 mm</t>
  </si>
  <si>
    <t>-752395388</t>
  </si>
  <si>
    <t>3,36*(2,3+2)</t>
  </si>
  <si>
    <t>23</t>
  </si>
  <si>
    <t>962031133</t>
  </si>
  <si>
    <t>Bourání příček z cihel pálených na MVC tl do 150 mm</t>
  </si>
  <si>
    <t>-117893937</t>
  </si>
  <si>
    <t>3,36*(2,2+2,5)</t>
  </si>
  <si>
    <t>24</t>
  </si>
  <si>
    <t>968072455</t>
  </si>
  <si>
    <t>Vybourání kovových dveřních zárubní pl do 2 m2</t>
  </si>
  <si>
    <t>1190884112</t>
  </si>
  <si>
    <t>B</t>
  </si>
  <si>
    <t>0,6*2*4</t>
  </si>
  <si>
    <t>0,8*2</t>
  </si>
  <si>
    <t>25</t>
  </si>
  <si>
    <t>971038631</t>
  </si>
  <si>
    <t>Vybourání otvorů ve zdivu z dutých tvárnic nebo příčkovek pl do 4 m2 tl do 150 mm</t>
  </si>
  <si>
    <t>1009433245</t>
  </si>
  <si>
    <t>nové dveře T07</t>
  </si>
  <si>
    <t>0,7*2,1</t>
  </si>
  <si>
    <t>26</t>
  </si>
  <si>
    <t>971052631</t>
  </si>
  <si>
    <t>Vybourání nebo prorážení otvorů v ŽB příčkách a zdech pl do 4 m2 tl do 150 mm</t>
  </si>
  <si>
    <t>216936035</t>
  </si>
  <si>
    <t>T05</t>
  </si>
  <si>
    <t>27</t>
  </si>
  <si>
    <t>973028121</t>
  </si>
  <si>
    <t>Zavázání příček nebo zdí tl do 100 mm ocelovými sponkami</t>
  </si>
  <si>
    <t>-151177308</t>
  </si>
  <si>
    <t>28</t>
  </si>
  <si>
    <t>973042341</t>
  </si>
  <si>
    <t>Vysekání kapes ve zdivu z betonu pl do 0,16 m2 hl do 150 mm</t>
  </si>
  <si>
    <t>-1082593364</t>
  </si>
  <si>
    <t>osazení L</t>
  </si>
  <si>
    <t>IPE</t>
  </si>
  <si>
    <t>997</t>
  </si>
  <si>
    <t>Přesun sutě</t>
  </si>
  <si>
    <t>29</t>
  </si>
  <si>
    <t>997013211</t>
  </si>
  <si>
    <t>Vnitrostaveništní doprava suti a vybouraných hmot pro budovy v do 6 m ručně</t>
  </si>
  <si>
    <t>-823524282</t>
  </si>
  <si>
    <t>31</t>
  </si>
  <si>
    <t>997013509</t>
  </si>
  <si>
    <t>Příplatek k odvozu suti a vybouraných hmot na skládku ZKD 1 km přes 1 km</t>
  </si>
  <si>
    <t>-1387634299</t>
  </si>
  <si>
    <t>příplatek za 25 km</t>
  </si>
  <si>
    <t>11,252*25</t>
  </si>
  <si>
    <t>30</t>
  </si>
  <si>
    <t>997013511</t>
  </si>
  <si>
    <t>Odvoz suti a vybouraných hmot z meziskládky na skládku do 1 km s naložením a se složením</t>
  </si>
  <si>
    <t>288466020</t>
  </si>
  <si>
    <t>32</t>
  </si>
  <si>
    <t>997013831</t>
  </si>
  <si>
    <t>Poplatek za uložení stavebního směsného odpadu na skládce (skládkovné)</t>
  </si>
  <si>
    <t>-143235214</t>
  </si>
  <si>
    <t>998</t>
  </si>
  <si>
    <t>Přesun hmot</t>
  </si>
  <si>
    <t>33</t>
  </si>
  <si>
    <t>998011002</t>
  </si>
  <si>
    <t>Přesun hmot pro budovy zděné v do 12 m</t>
  </si>
  <si>
    <t>2057026361</t>
  </si>
  <si>
    <t>PSV</t>
  </si>
  <si>
    <t>Práce a dodávky PSV</t>
  </si>
  <si>
    <t>711</t>
  </si>
  <si>
    <t>Izolace proti vodě, vlhkosti a plynům</t>
  </si>
  <si>
    <t>34</t>
  </si>
  <si>
    <t>711493111</t>
  </si>
  <si>
    <t>Hydroizolační vodorovná koupelnová stěrka, vč. systémových prvků - rohy, pásky...</t>
  </si>
  <si>
    <t>-773266055</t>
  </si>
  <si>
    <t>37,91</t>
  </si>
  <si>
    <t>35</t>
  </si>
  <si>
    <t>711493121</t>
  </si>
  <si>
    <t>Hydroizolační svislá koupelnová stěrka, vč. systémových prvků - rohy, pásky...</t>
  </si>
  <si>
    <t>2116236261</t>
  </si>
  <si>
    <t>vytažení na stěny sokl</t>
  </si>
  <si>
    <t>37,91*0,2</t>
  </si>
  <si>
    <t xml:space="preserve">za pisoáry </t>
  </si>
  <si>
    <t>9*1,5</t>
  </si>
  <si>
    <t>36</t>
  </si>
  <si>
    <t>998711101</t>
  </si>
  <si>
    <t>Přesun hmot tonážní pro izolace proti vodě, vlhkosti a plynům v objektech výšky do 6 m</t>
  </si>
  <si>
    <t>-141152602</t>
  </si>
  <si>
    <t>721</t>
  </si>
  <si>
    <t xml:space="preserve">Zdravotechnika </t>
  </si>
  <si>
    <t>37</t>
  </si>
  <si>
    <t>721-001</t>
  </si>
  <si>
    <t>ZTI - viz samostatný rozpočet</t>
  </si>
  <si>
    <t>kpl</t>
  </si>
  <si>
    <t>-501569654</t>
  </si>
  <si>
    <t>722</t>
  </si>
  <si>
    <t>Vybavení</t>
  </si>
  <si>
    <t>38</t>
  </si>
  <si>
    <t>722-001</t>
  </si>
  <si>
    <t>D+M SKLOPNÉ MADLO - H.H. 800 MM NAD PODLAHOU, DÉLKA PŘESAHUJE O 100MM WC MÍSU, OSOVÁ VZDÁLENOST MADEL 600 MM</t>
  </si>
  <si>
    <t>1855374842</t>
  </si>
  <si>
    <t>39</t>
  </si>
  <si>
    <t>722-002</t>
  </si>
  <si>
    <t>D+M SVISLÉ MADLO - S.H. 700 MM NAD PODLAHOU, DÉLKA 600MM</t>
  </si>
  <si>
    <t>5442138</t>
  </si>
  <si>
    <t>40</t>
  </si>
  <si>
    <t>722-003</t>
  </si>
  <si>
    <t>D+M HÁČKY NA ODĚV</t>
  </si>
  <si>
    <t>-128522424</t>
  </si>
  <si>
    <t>JEDEN VE VÝŠCE 1100 MM</t>
  </si>
  <si>
    <t>DRUHÝ VE VÝŠCE 1400 MM</t>
  </si>
  <si>
    <t>41</t>
  </si>
  <si>
    <t>722-004</t>
  </si>
  <si>
    <t>D+M SKLOPNÉ ZDCADLO S POLIČKOU, H.H. POLIČKY 850 MM NAD PODLAHOU, OVLÁDÁNÍ ZDCADLA NEZASAHUJE DO PROSTORU</t>
  </si>
  <si>
    <t>-1901752233</t>
  </si>
  <si>
    <t>42</t>
  </si>
  <si>
    <t>722-005</t>
  </si>
  <si>
    <t>D+M ODPADKOVÝ KOŠ</t>
  </si>
  <si>
    <t>341261850</t>
  </si>
  <si>
    <t>43</t>
  </si>
  <si>
    <t>722-006</t>
  </si>
  <si>
    <t>D+M DÁVKOVAČ MÍDLA, S.H. MAX. 1000 MM NAD PODLAHOU</t>
  </si>
  <si>
    <t>-1539675812</t>
  </si>
  <si>
    <t>44</t>
  </si>
  <si>
    <t>722-007</t>
  </si>
  <si>
    <t>D+M ZÁSOBNÍK NA PAPÍROVÉ RUČNÍKY, S.H. MAX. 1000 MM NAD PODLAHOU</t>
  </si>
  <si>
    <t>566437004</t>
  </si>
  <si>
    <t>45</t>
  </si>
  <si>
    <t>722-008</t>
  </si>
  <si>
    <t>D+M ZÁSOBNÍK NA TOALETNÍ PAPÍR, S.H. MAX. 1000 MM NAD PODLAHOU</t>
  </si>
  <si>
    <t>-292350901</t>
  </si>
  <si>
    <t>731</t>
  </si>
  <si>
    <t xml:space="preserve">Ústřední vytápění </t>
  </si>
  <si>
    <t>46</t>
  </si>
  <si>
    <t>731-001</t>
  </si>
  <si>
    <t>UT - viz samostatný rozpočet</t>
  </si>
  <si>
    <t>-794029900</t>
  </si>
  <si>
    <t>766</t>
  </si>
  <si>
    <t>Konstrukce truhlářské</t>
  </si>
  <si>
    <t>47</t>
  </si>
  <si>
    <t>766-001</t>
  </si>
  <si>
    <t>D+M pozice T05 dveře 900/1970 vč. zárubně - kompletní viz výpis výplní</t>
  </si>
  <si>
    <t>1887255203</t>
  </si>
  <si>
    <t>48</t>
  </si>
  <si>
    <t>766-002</t>
  </si>
  <si>
    <t>D+M pozice T06 dveře 700/1970 vč. zárubně - kompletní viz výpis výplní</t>
  </si>
  <si>
    <t>-1370335276</t>
  </si>
  <si>
    <t>49</t>
  </si>
  <si>
    <t>766-003</t>
  </si>
  <si>
    <t>D+M pozice T07 dveře 600/1970 vč. zárubně - kompletní viz výpis výplní</t>
  </si>
  <si>
    <t>-180581858</t>
  </si>
  <si>
    <t>50</t>
  </si>
  <si>
    <t>766-004</t>
  </si>
  <si>
    <t>D+M pozice T08 dělící příčka 870/1220 - kompletní viz výpis výplní</t>
  </si>
  <si>
    <t>-433138438</t>
  </si>
  <si>
    <t>51</t>
  </si>
  <si>
    <t>766660001</t>
  </si>
  <si>
    <t>Montáž dveřních křídel otvíravých 1křídlových š do 0,8 m do ocelové zárubně</t>
  </si>
  <si>
    <t>1128566926</t>
  </si>
  <si>
    <t xml:space="preserve">zpětná montáž stávajících dveří </t>
  </si>
  <si>
    <t>52</t>
  </si>
  <si>
    <t>766691914</t>
  </si>
  <si>
    <t>Vyvěšení nebo zavěšení dřevěných křídel dveří pl do 2 m2</t>
  </si>
  <si>
    <t>538321586</t>
  </si>
  <si>
    <t>767</t>
  </si>
  <si>
    <t>Konstrukce zámečnické</t>
  </si>
  <si>
    <t>53</t>
  </si>
  <si>
    <t>767-001</t>
  </si>
  <si>
    <t>D+M Dělící profilovaný plech vč. oc. rámu 1000/600 mm, vč. povrch. úpravy, ozn. C</t>
  </si>
  <si>
    <t>1050512050</t>
  </si>
  <si>
    <t>54</t>
  </si>
  <si>
    <t>767995111</t>
  </si>
  <si>
    <t>Montáž atypických zámečnických konstrukcí hmotnosti do 5 kg</t>
  </si>
  <si>
    <t>kg</t>
  </si>
  <si>
    <t>984561987</t>
  </si>
  <si>
    <t>překlady z L 50/50/3</t>
  </si>
  <si>
    <t>1*3,06*2*4</t>
  </si>
  <si>
    <t>platle pro IPE 100</t>
  </si>
  <si>
    <t>5*4</t>
  </si>
  <si>
    <t>55</t>
  </si>
  <si>
    <t>130104200</t>
  </si>
  <si>
    <t>úhelník ocelový rovnostranný, v jakosti 11 375, 50 x 50 x 3 mm</t>
  </si>
  <si>
    <t>-1276526878</t>
  </si>
  <si>
    <t>24,48*1,08/1000</t>
  </si>
  <si>
    <t>56</t>
  </si>
  <si>
    <t>136112740</t>
  </si>
  <si>
    <t>plech tlustý hladký jakost S 235 JR, 40x2000x3000 mm</t>
  </si>
  <si>
    <t>655881198</t>
  </si>
  <si>
    <t>platle</t>
  </si>
  <si>
    <t>5*4/1000*1,08</t>
  </si>
  <si>
    <t>57</t>
  </si>
  <si>
    <t>998767102</t>
  </si>
  <si>
    <t>Přesun hmot tonážní pro zámečnické konstrukce v objektech v do 12 m</t>
  </si>
  <si>
    <t>-341406689</t>
  </si>
  <si>
    <t>771</t>
  </si>
  <si>
    <t>Podlahy z dlaždic</t>
  </si>
  <si>
    <t>58</t>
  </si>
  <si>
    <t>771573810</t>
  </si>
  <si>
    <t>Demontáž podlah z dlaždic keramických lepených</t>
  </si>
  <si>
    <t>-426350411</t>
  </si>
  <si>
    <t>A</t>
  </si>
  <si>
    <t>59</t>
  </si>
  <si>
    <t>771574133</t>
  </si>
  <si>
    <t>Montáž podlah keramických režných protiskluzných lepených flexibilním lepidlem</t>
  </si>
  <si>
    <t>-2124653171</t>
  </si>
  <si>
    <t>60</t>
  </si>
  <si>
    <t>597610240</t>
  </si>
  <si>
    <t>obkládačky keramické - koupelny (bílé i barevné) 20 x 20 x 0,7 cm I. j. - viz PD</t>
  </si>
  <si>
    <t>284229009</t>
  </si>
  <si>
    <t>38,21*1,1 'Přepočtené koeficientem množství</t>
  </si>
  <si>
    <t>61</t>
  </si>
  <si>
    <t>771591111</t>
  </si>
  <si>
    <t>Podlahy penetrace podkladu</t>
  </si>
  <si>
    <t>221990805</t>
  </si>
  <si>
    <t>62</t>
  </si>
  <si>
    <t>771591115</t>
  </si>
  <si>
    <t>Podlahy spárování silikonem</t>
  </si>
  <si>
    <t>474281080</t>
  </si>
  <si>
    <t>spára podlaha x stěna silikonem</t>
  </si>
  <si>
    <t>2,5*2+2,2*2+2,5*2+1,75*2+3,7*2+2*2</t>
  </si>
  <si>
    <t>1,1*2+0,9*2+1,6*2+2,5*2+2,18*2+3,7*2</t>
  </si>
  <si>
    <t>2,8*2+0,9*2+1,7*2+0,9*2+0,84*2*4+1,36*2*4</t>
  </si>
  <si>
    <t>63</t>
  </si>
  <si>
    <t>771990111</t>
  </si>
  <si>
    <t>Vyrovnání podkladu samonivelační stěrkou tl 4 mm pevnosti 15 Mpa</t>
  </si>
  <si>
    <t>-1556113106</t>
  </si>
  <si>
    <t>64</t>
  </si>
  <si>
    <t>998771102</t>
  </si>
  <si>
    <t>Přesun hmot tonážní pro podlahy z dlaždic v objektech v do 12 m</t>
  </si>
  <si>
    <t>-1756298467</t>
  </si>
  <si>
    <t>781</t>
  </si>
  <si>
    <t>Dokončovací práce - obklady</t>
  </si>
  <si>
    <t>65</t>
  </si>
  <si>
    <t>781473810</t>
  </si>
  <si>
    <t>Demontáž obkladů z obkladaček keramických lepených</t>
  </si>
  <si>
    <t>-773289415</t>
  </si>
  <si>
    <t>v.o. 1,75 m</t>
  </si>
  <si>
    <t>"1.02</t>
  </si>
  <si>
    <t>1,75*(2,18*2+1,5*2)-0,8*2*1,75</t>
  </si>
  <si>
    <t>"1.03</t>
  </si>
  <si>
    <t>1,75*(2,18*2+4,63*2)-0,8*1,75-0,6*2*1,75</t>
  </si>
  <si>
    <t>"1.04</t>
  </si>
  <si>
    <t>1,75*(2,48*2+1,96*2)-0,8*2*1,75-0,6*1,75</t>
  </si>
  <si>
    <t>"1,05</t>
  </si>
  <si>
    <t>1,75*(1,3*2+1,36*2)-0,6*1,75</t>
  </si>
  <si>
    <t>"1.06</t>
  </si>
  <si>
    <t>1,75*(3,65*2+2*2)-0,6*2*2-0,8*1,75</t>
  </si>
  <si>
    <t>"kabiny</t>
  </si>
  <si>
    <t>((0,84*2+1,36*2)-0,6*1,75)*5</t>
  </si>
  <si>
    <t>66</t>
  </si>
  <si>
    <t>781474117</t>
  </si>
  <si>
    <t>Montáž obkladů vnitřních keramických hladkých lepených flexibilním lepidlem</t>
  </si>
  <si>
    <t>-885902390</t>
  </si>
  <si>
    <t>2*(2,5*2+2,2*2)-1*2</t>
  </si>
  <si>
    <t>2*(2,5*2+1,75*2)-0,9*2*2</t>
  </si>
  <si>
    <t>2*(3,7*2+2*2)-0,9*2-0,8*2*2-0,7*2*3</t>
  </si>
  <si>
    <t>"1.05</t>
  </si>
  <si>
    <t>2*(1,1*2+0,9*2)-0,8*2-0,9*1</t>
  </si>
  <si>
    <t>2*(1,6*2+2,5*2)-0,9*2*2</t>
  </si>
  <si>
    <t>"1.07</t>
  </si>
  <si>
    <t>2*(2,18*2+3,7*2)-0,9*2-0,7*2*2</t>
  </si>
  <si>
    <t>kabiny</t>
  </si>
  <si>
    <t>2*(2,8*2+0,9*2)-0,7*2</t>
  </si>
  <si>
    <t>2*(1,7*2+0,9*2)-0,8*2</t>
  </si>
  <si>
    <t>2*(0,84*2+1,36*2)*4-0,7*2*4</t>
  </si>
  <si>
    <t>67</t>
  </si>
  <si>
    <t>597610000</t>
  </si>
  <si>
    <t>-653792503</t>
  </si>
  <si>
    <t>132,82*1,05 'Přepočtené koeficientem množství</t>
  </si>
  <si>
    <t>68</t>
  </si>
  <si>
    <t>781494111</t>
  </si>
  <si>
    <t>Plastové profily rohové, ukončovací lepené flexibilním lepidlem</t>
  </si>
  <si>
    <t>-1943504754</t>
  </si>
  <si>
    <t>127,4</t>
  </si>
  <si>
    <t>69</t>
  </si>
  <si>
    <t>781495111</t>
  </si>
  <si>
    <t>Penetrace podkladu vnitřních obkladů</t>
  </si>
  <si>
    <t>1581888461</t>
  </si>
  <si>
    <t>70</t>
  </si>
  <si>
    <t>781495115</t>
  </si>
  <si>
    <t>Spárování vnitřních obkladů silikonem</t>
  </si>
  <si>
    <t>-369270410</t>
  </si>
  <si>
    <t>spára kout</t>
  </si>
  <si>
    <t>2*52</t>
  </si>
  <si>
    <t>71</t>
  </si>
  <si>
    <t>998781102</t>
  </si>
  <si>
    <t>Přesun hmot tonážní pro obklady keramické v objektech v do 12 m</t>
  </si>
  <si>
    <t>-1989562996</t>
  </si>
  <si>
    <t>784</t>
  </si>
  <si>
    <t>Dokončovací práce - malby a tapety</t>
  </si>
  <si>
    <t>72</t>
  </si>
  <si>
    <t>784171101</t>
  </si>
  <si>
    <t>Zakrytí vnitřních podlah včetně pozdějšího odkrytí</t>
  </si>
  <si>
    <t>499123761</t>
  </si>
  <si>
    <t>73</t>
  </si>
  <si>
    <t>784171113</t>
  </si>
  <si>
    <t>Zakrytí vnitřních ploch stěn v místnostech výšky do 5,00 m</t>
  </si>
  <si>
    <t>-1458424895</t>
  </si>
  <si>
    <t>74</t>
  </si>
  <si>
    <t>581248420</t>
  </si>
  <si>
    <t>fólie pro malířské potřeby zakrývac, 7µ,  4 x 5 m</t>
  </si>
  <si>
    <t>1455612032</t>
  </si>
  <si>
    <t>59,047619047619*1,05 'Přepočtené koeficientem množství</t>
  </si>
  <si>
    <t>75</t>
  </si>
  <si>
    <t>784181103</t>
  </si>
  <si>
    <t>Základní akrylátová jednonásobná penetrace podkladu v místnostech výšky do 5,00m</t>
  </si>
  <si>
    <t>-543778799</t>
  </si>
  <si>
    <t>76</t>
  </si>
  <si>
    <t>784211103</t>
  </si>
  <si>
    <t>Dvojnásobné bílé malby ze směsí za mokra výborně otěruvzdorných v místnostech výšky do 5,00 m</t>
  </si>
  <si>
    <t>-1215467022</t>
  </si>
  <si>
    <t>Práce a dodávky M</t>
  </si>
  <si>
    <t>21-m</t>
  </si>
  <si>
    <t>Elektromontáže</t>
  </si>
  <si>
    <t>77</t>
  </si>
  <si>
    <t>21-001</t>
  </si>
  <si>
    <t>EI - viz samostatný rozpočet</t>
  </si>
  <si>
    <t>-971873491</t>
  </si>
  <si>
    <t>VRN</t>
  </si>
  <si>
    <t>Vedlejší rozpočtové náklady</t>
  </si>
  <si>
    <t>VRN3</t>
  </si>
  <si>
    <t>Zařízení staveniště</t>
  </si>
  <si>
    <t>78</t>
  </si>
  <si>
    <t>030001000</t>
  </si>
  <si>
    <t>…</t>
  </si>
  <si>
    <t>1024</t>
  </si>
  <si>
    <t>1080033557</t>
  </si>
  <si>
    <t>VRN7</t>
  </si>
  <si>
    <t>Provozní vlivy</t>
  </si>
  <si>
    <t>79</t>
  </si>
  <si>
    <t>070001000</t>
  </si>
  <si>
    <t>1899117207</t>
  </si>
  <si>
    <t>SO 02 -  WC 2. STUPEŇ</t>
  </si>
  <si>
    <t>SO 02 - WC 2. stupeň</t>
  </si>
  <si>
    <t>-1321766534</t>
  </si>
  <si>
    <t>-466894056</t>
  </si>
  <si>
    <t>1,25*8,1*2/1000*1,08*2</t>
  </si>
  <si>
    <t>-900908086</t>
  </si>
  <si>
    <t>-396946901</t>
  </si>
  <si>
    <t>3,36*(2,8+2,1+0,1+0,25)</t>
  </si>
  <si>
    <t>2,1*(1,6+1,95+0,9)-0,8*2-0,8*2*2</t>
  </si>
  <si>
    <t>1820778745</t>
  </si>
  <si>
    <t>842684717</t>
  </si>
  <si>
    <t>0,1*1*2*2</t>
  </si>
  <si>
    <t>204700182</t>
  </si>
  <si>
    <t>212436717</t>
  </si>
  <si>
    <t>-1406650818</t>
  </si>
  <si>
    <t>1618768955</t>
  </si>
  <si>
    <t>3,36*(2,8+2,1+0,1+0,25)*2</t>
  </si>
  <si>
    <t>(2,1*(1,6+1,95+0,9)-0,8*2-0,8*2*2)*2</t>
  </si>
  <si>
    <t>-1060442704</t>
  </si>
  <si>
    <t>1066779595</t>
  </si>
  <si>
    <t>1718120178</t>
  </si>
  <si>
    <t>64,7</t>
  </si>
  <si>
    <t>998516386</t>
  </si>
  <si>
    <t>1*(0,1*2+0,15)*1,5*2</t>
  </si>
  <si>
    <t>336087325</t>
  </si>
  <si>
    <t>1673070731</t>
  </si>
  <si>
    <t>95888590</t>
  </si>
  <si>
    <t>2116863956</t>
  </si>
  <si>
    <t>1810657411</t>
  </si>
  <si>
    <t>2111743100</t>
  </si>
  <si>
    <t>1344392645</t>
  </si>
  <si>
    <t>3,36*(2,32+2)</t>
  </si>
  <si>
    <t>1322866886</t>
  </si>
  <si>
    <t>3,36*(2,25+2,5)</t>
  </si>
  <si>
    <t>1471295848</t>
  </si>
  <si>
    <t>-325141317</t>
  </si>
  <si>
    <t>nové dveře T02</t>
  </si>
  <si>
    <t>1*2,15*2</t>
  </si>
  <si>
    <t>650037975</t>
  </si>
  <si>
    <t>T01</t>
  </si>
  <si>
    <t>613350337</t>
  </si>
  <si>
    <t>-146625012</t>
  </si>
  <si>
    <t>1488211822</t>
  </si>
  <si>
    <t>1226123705</t>
  </si>
  <si>
    <t>11,667*25</t>
  </si>
  <si>
    <t>311295972</t>
  </si>
  <si>
    <t>-1851013020</t>
  </si>
  <si>
    <t>-798819980</t>
  </si>
  <si>
    <t>-972502633</t>
  </si>
  <si>
    <t>-537426596</t>
  </si>
  <si>
    <t>39,75*0,2</t>
  </si>
  <si>
    <t>-1276539556</t>
  </si>
  <si>
    <t>411984029</t>
  </si>
  <si>
    <t>-1956092393</t>
  </si>
  <si>
    <t>719364866</t>
  </si>
  <si>
    <t>636751664</t>
  </si>
  <si>
    <t>-1538470633</t>
  </si>
  <si>
    <t>-1684111555</t>
  </si>
  <si>
    <t>135155064</t>
  </si>
  <si>
    <t>1448489854</t>
  </si>
  <si>
    <t>-1566358989</t>
  </si>
  <si>
    <t>54071011</t>
  </si>
  <si>
    <t>D+M pozice T01 dveře 900/1970 vč. zárubně - kompletní viz výpis výplní</t>
  </si>
  <si>
    <t>2141655750</t>
  </si>
  <si>
    <t>D+M pozice T02 dveře 700/1970 vč. zárubně - kompletní viz výpis výplní</t>
  </si>
  <si>
    <t>84454522</t>
  </si>
  <si>
    <t>D+M pozice T03 dělící příčka 850/1720 - kompletní viz výpis výplní</t>
  </si>
  <si>
    <t>281549679</t>
  </si>
  <si>
    <t>-1050191269</t>
  </si>
  <si>
    <t>-1016219220</t>
  </si>
  <si>
    <t>-822853549</t>
  </si>
  <si>
    <t>-101750750</t>
  </si>
  <si>
    <t>1903516145</t>
  </si>
  <si>
    <t>43300104</t>
  </si>
  <si>
    <t>1791435679</t>
  </si>
  <si>
    <t>39,75</t>
  </si>
  <si>
    <t>-1196386672</t>
  </si>
  <si>
    <t>-196738793</t>
  </si>
  <si>
    <t>39,89*1,1 'Přepočtené koeficientem množství</t>
  </si>
  <si>
    <t>844891351</t>
  </si>
  <si>
    <t>-1545113883</t>
  </si>
  <si>
    <t>81,7</t>
  </si>
  <si>
    <t>-1026070913</t>
  </si>
  <si>
    <t>1285450150</t>
  </si>
  <si>
    <t>-1491483721</t>
  </si>
  <si>
    <t>81,47</t>
  </si>
  <si>
    <t>232021529</t>
  </si>
  <si>
    <t>"2.03</t>
  </si>
  <si>
    <t>2,05*(2,2*2+2,5*2)-1*2</t>
  </si>
  <si>
    <t>"2.04</t>
  </si>
  <si>
    <t>2,05*(1,75*2+2,5*2)-0,9*2*2</t>
  </si>
  <si>
    <t>"2.05</t>
  </si>
  <si>
    <t>2,05*(3,72*2+2,05*2)-0,7*2*3-0,9*2-0,8*2</t>
  </si>
  <si>
    <t>"2.06</t>
  </si>
  <si>
    <t>2,05*(0,85*2+1,2*2)-0,8*2</t>
  </si>
  <si>
    <t>"2.07</t>
  </si>
  <si>
    <t>2,05*(2,5*2+1,9*2)-0,9*2*2</t>
  </si>
  <si>
    <t>"2.08</t>
  </si>
  <si>
    <t>2,05*(3,7*2+2,4*2)-0,9*2-0,7*2-0,8*2</t>
  </si>
  <si>
    <t>2,05*(0,84*2+1,35*2)*5-0,7*2*5</t>
  </si>
  <si>
    <t>2,05*(3*2+0,85*2)-0,7*2</t>
  </si>
  <si>
    <t>-945224431</t>
  </si>
  <si>
    <t>140,887*1,05 'Přepočtené koeficientem množství</t>
  </si>
  <si>
    <t>-1233768757</t>
  </si>
  <si>
    <t>-1350973820</t>
  </si>
  <si>
    <t>-1824085367</t>
  </si>
  <si>
    <t>2,05*53</t>
  </si>
  <si>
    <t>-1170332663</t>
  </si>
  <si>
    <t>-1996896424</t>
  </si>
  <si>
    <t>-1285666784</t>
  </si>
  <si>
    <t>fólie pro malířské potřeby zakrývací, 7µ,  4 x 5 m</t>
  </si>
  <si>
    <t>-517848091</t>
  </si>
  <si>
    <t>603949980</t>
  </si>
  <si>
    <t>-1588933315</t>
  </si>
  <si>
    <t>803110453</t>
  </si>
  <si>
    <t>-1769242643</t>
  </si>
  <si>
    <t>-1685229429</t>
  </si>
  <si>
    <t>SO 03 - PLOŠINA</t>
  </si>
  <si>
    <t>SO 03 - Plošina</t>
  </si>
  <si>
    <t xml:space="preserve">    33-M - Montáže dopr.zaříz.,sklad. zař. a váh</t>
  </si>
  <si>
    <t>949111122</t>
  </si>
  <si>
    <t>Montáž lešení lehkého kozového trubkového ve schodišti v do 3,5 m</t>
  </si>
  <si>
    <t>sada</t>
  </si>
  <si>
    <t>510466634</t>
  </si>
  <si>
    <t>949111222</t>
  </si>
  <si>
    <t>Příplatek k lešení lehkému kozovému trubkovému ve schodišti v do 3,5 m za první a ZKD den použití</t>
  </si>
  <si>
    <t>959230300</t>
  </si>
  <si>
    <t>30 dní</t>
  </si>
  <si>
    <t>2*30</t>
  </si>
  <si>
    <t>949111822</t>
  </si>
  <si>
    <t>Demontáž lešení lehkého kozového trubkového ve schodišti v do 3,5 m</t>
  </si>
  <si>
    <t>-1682412939</t>
  </si>
  <si>
    <t>95-001</t>
  </si>
  <si>
    <t>V podlaze (PVC + beton) vyříznuta drážka o rozměru 150/150 mm délky 3570 mm._x000D_
Do ní bude osazena chránička průměru 100 mm, obetonována vysokopevnostním cementovým potěrem 30 MPa a opět nalepena a navařena PVC pochozí vrstva</t>
  </si>
  <si>
    <t>-729737879</t>
  </si>
  <si>
    <t>-1097346974</t>
  </si>
  <si>
    <t>-847085798</t>
  </si>
  <si>
    <t>D+M kompletní ocelové konstrukce nástupních podest</t>
  </si>
  <si>
    <t>-336613185</t>
  </si>
  <si>
    <t>viz výpis prvků nástupních podest, kompletní konstrukce dle výpisu</t>
  </si>
  <si>
    <t>767-002</t>
  </si>
  <si>
    <t>D+M svařovaného zábradlí dl. 2175 mm, v. 1100 mm ozn. A</t>
  </si>
  <si>
    <t>-997536488</t>
  </si>
  <si>
    <t>viz výpis prvků zábradlí, kompletní konstrukce dle výpisu</t>
  </si>
  <si>
    <t>767-003</t>
  </si>
  <si>
    <t>D+M svařovaného zábradlí dl. 2175 mm, v. 1100 mm ozn. B</t>
  </si>
  <si>
    <t>-224577949</t>
  </si>
  <si>
    <t>767-004</t>
  </si>
  <si>
    <t>D+M svařovaného zábradlí dl. 2175 mm, v. 1100 mm ozn. C</t>
  </si>
  <si>
    <t>-900319187</t>
  </si>
  <si>
    <t>767-005</t>
  </si>
  <si>
    <t>D+M svařovaného zábradlí dl. 2175 mm, v. 1100 mm ozn. D</t>
  </si>
  <si>
    <t>-1061026128</t>
  </si>
  <si>
    <t>767-006</t>
  </si>
  <si>
    <t>D+M nosného sloupku zábradlí v. 1100 mm ozn. E</t>
  </si>
  <si>
    <t>-7169435</t>
  </si>
  <si>
    <t>767161813</t>
  </si>
  <si>
    <t>Demontáž zábradlí rovného nerozebíratelného hmotnosti 1m zábradlí do 20 kg</t>
  </si>
  <si>
    <t>-1408933792</t>
  </si>
  <si>
    <t>4*2+2*2+4</t>
  </si>
  <si>
    <t>-1811879092</t>
  </si>
  <si>
    <t>33-M</t>
  </si>
  <si>
    <t>Montáže dopr.zaříz.,sklad. zař. a váh</t>
  </si>
  <si>
    <t>33-001</t>
  </si>
  <si>
    <t>D+M zdvihací plošina - kompletní dodávka</t>
  </si>
  <si>
    <t>-1281091318</t>
  </si>
  <si>
    <t>680224248</t>
  </si>
  <si>
    <t>19970730</t>
  </si>
  <si>
    <t>SO 04 - UČEBNA BIOLOGIE</t>
  </si>
  <si>
    <t>SO 04 - Učebna biologie</t>
  </si>
  <si>
    <t xml:space="preserve">    714 - Akustická a protiotřesová opatření</t>
  </si>
  <si>
    <t xml:space="preserve">    721 - Zdravotechnika</t>
  </si>
  <si>
    <t xml:space="preserve">    776 - Podlahy povlakové</t>
  </si>
  <si>
    <t>-56862418</t>
  </si>
  <si>
    <t>1,25*2*8,1/1000*1,08</t>
  </si>
  <si>
    <t>667466522</t>
  </si>
  <si>
    <t>1,25*0,1*2</t>
  </si>
  <si>
    <t>2031899087</t>
  </si>
  <si>
    <t>vybourraný otvor</t>
  </si>
  <si>
    <t>0,15*(2*2+1)</t>
  </si>
  <si>
    <t>1591507221</t>
  </si>
  <si>
    <t>-1624818977</t>
  </si>
  <si>
    <t>doplěnní omítky kolem nového otvoru</t>
  </si>
  <si>
    <t>-340293504</t>
  </si>
  <si>
    <t>-817539241</t>
  </si>
  <si>
    <t>obklady</t>
  </si>
  <si>
    <t>2,5+1,6*2</t>
  </si>
  <si>
    <t>631312141</t>
  </si>
  <si>
    <t>Doplnění rýh v dosavadních mazaninách  pevnostním _x000D_
cementem - p. min 30 Mpa</t>
  </si>
  <si>
    <t>m3</t>
  </si>
  <si>
    <t>1913291703</t>
  </si>
  <si>
    <t>37*0,12*0,3</t>
  </si>
  <si>
    <t>-908134418</t>
  </si>
  <si>
    <t>538316685</t>
  </si>
  <si>
    <t>-2018142304</t>
  </si>
  <si>
    <t>974029664</t>
  </si>
  <si>
    <t>Vysekání rýh ve zdivu betonovém pro vtahování nosníků hl do 150 mm v do 150 mm</t>
  </si>
  <si>
    <t>221220497</t>
  </si>
  <si>
    <t>pro nosníky IPE 100</t>
  </si>
  <si>
    <t>1,25*2</t>
  </si>
  <si>
    <t>975021211</t>
  </si>
  <si>
    <t>Podchycení nadzákladového zdiva pod stropem tl zdiva do 450 mm</t>
  </si>
  <si>
    <t>-1216804744</t>
  </si>
  <si>
    <t>978-001</t>
  </si>
  <si>
    <t>Vyřezání drážky pro rozvody EI a ZTI - budou vyřezány drážky v nabetonávce až na nosnou konstrukci, max hl. 120 mm</t>
  </si>
  <si>
    <t>1455912264</t>
  </si>
  <si>
    <t>1522116468</t>
  </si>
  <si>
    <t>-1398699007</t>
  </si>
  <si>
    <t>příplatek 25 km</t>
  </si>
  <si>
    <t>1,227*25</t>
  </si>
  <si>
    <t>-1998147981</t>
  </si>
  <si>
    <t>729814379</t>
  </si>
  <si>
    <t>1569089740</t>
  </si>
  <si>
    <t>714</t>
  </si>
  <si>
    <t>Akustická a protiotřesová opatření</t>
  </si>
  <si>
    <t>714121011</t>
  </si>
  <si>
    <t>Montáž podstropních panelů s rozšířenou zvukovou pohltivostí zavěšených na viditelný rošt</t>
  </si>
  <si>
    <t>1947780705</t>
  </si>
  <si>
    <t>590363600</t>
  </si>
  <si>
    <t>panel akustický, 600x600x40mm - viz PD</t>
  </si>
  <si>
    <t>-232313918</t>
  </si>
  <si>
    <t>84,1*1,05 'Přepočtené koeficientem množství</t>
  </si>
  <si>
    <t>Zdravotechnika</t>
  </si>
  <si>
    <t>1815862013</t>
  </si>
  <si>
    <t>D+M pozice T04 dveře 900/1970 vč. zárubně - kompletní viz výpis výplní</t>
  </si>
  <si>
    <t>1406147442</t>
  </si>
  <si>
    <t>776</t>
  </si>
  <si>
    <t>Podlahy povlakové</t>
  </si>
  <si>
    <t>776111116</t>
  </si>
  <si>
    <t>Odstranění zbytků lepidla z podkladu povlakových podlah broušením</t>
  </si>
  <si>
    <t>1474984606</t>
  </si>
  <si>
    <t>776111311</t>
  </si>
  <si>
    <t>Vysátí podkladu povlakových podlah</t>
  </si>
  <si>
    <t>641218206</t>
  </si>
  <si>
    <t>776121111</t>
  </si>
  <si>
    <t>Vodou ředitelná penetrace savého podkladu povlakových podlah ředěná v poměru 1:3</t>
  </si>
  <si>
    <t>-1750473327</t>
  </si>
  <si>
    <t>776141121</t>
  </si>
  <si>
    <t>Vyrovnání podkladu povlakových podlah stěrkou pevnosti 30 MPa tl 3 mm</t>
  </si>
  <si>
    <t>-1285157675</t>
  </si>
  <si>
    <t>776201812</t>
  </si>
  <si>
    <t>Demontáž lepených povlakových podlah s podložkou ručně</t>
  </si>
  <si>
    <t>1014995247</t>
  </si>
  <si>
    <t>776221221</t>
  </si>
  <si>
    <t>Lepení elektrostaticky vodivých čtverců z PVC standardním lepidlem</t>
  </si>
  <si>
    <t>-316611334</t>
  </si>
  <si>
    <t>284110260</t>
  </si>
  <si>
    <t>PVC homogen. zátěž. antistatická podlahová krytina - viz PD</t>
  </si>
  <si>
    <t>-873659953</t>
  </si>
  <si>
    <t>85,5*1,1 'Přepočtené koeficientem množství</t>
  </si>
  <si>
    <t>776223111</t>
  </si>
  <si>
    <t>Spoj povlakových podlahovin z PVC svařováním za tepla</t>
  </si>
  <si>
    <t>1143372243</t>
  </si>
  <si>
    <t>12*7*2</t>
  </si>
  <si>
    <t>776410811</t>
  </si>
  <si>
    <t>Odstranění soklíků a lišt pryžových nebo plastových</t>
  </si>
  <si>
    <t>-640662995</t>
  </si>
  <si>
    <t>12*2+7*2</t>
  </si>
  <si>
    <t>998776102</t>
  </si>
  <si>
    <t>Přesun hmot tonážní pro podlahy povlakové v objektech v do 12 m</t>
  </si>
  <si>
    <t>2088056283</t>
  </si>
  <si>
    <t>-555503414</t>
  </si>
  <si>
    <t>-2007255086</t>
  </si>
  <si>
    <t>1259921505</t>
  </si>
  <si>
    <t>4,1*1,05 'Přepočtené koeficientem množství</t>
  </si>
  <si>
    <t>1517392055</t>
  </si>
  <si>
    <t>1550729842</t>
  </si>
  <si>
    <t>1878956587</t>
  </si>
  <si>
    <t>2,5</t>
  </si>
  <si>
    <t>764927841</t>
  </si>
  <si>
    <t>119301733</t>
  </si>
  <si>
    <t>476051421</t>
  </si>
  <si>
    <t>-273815633</t>
  </si>
  <si>
    <t>11,6190476190476*1,05 'Přepočtené koeficientem množství</t>
  </si>
  <si>
    <t>-1446975218</t>
  </si>
  <si>
    <t>oprava malby</t>
  </si>
  <si>
    <t>dveře</t>
  </si>
  <si>
    <t>-162661796</t>
  </si>
  <si>
    <t>1375818475</t>
  </si>
  <si>
    <t>346819218</t>
  </si>
  <si>
    <t>277534279</t>
  </si>
  <si>
    <t>SO 05 - UČEBNA FYZIKY</t>
  </si>
  <si>
    <t>SO 05 - Učebna fyziky</t>
  </si>
  <si>
    <t xml:space="preserve">    786 - Dokončovací práce - čalounické úpravy</t>
  </si>
  <si>
    <t>303336250</t>
  </si>
  <si>
    <t>1483349506</t>
  </si>
  <si>
    <t>-1840435972</t>
  </si>
  <si>
    <t>822886247</t>
  </si>
  <si>
    <t>-972947615</t>
  </si>
  <si>
    <t>67686378</t>
  </si>
  <si>
    <t>194528830</t>
  </si>
  <si>
    <t>-158795277</t>
  </si>
  <si>
    <t>1133869595</t>
  </si>
  <si>
    <t>789580339</t>
  </si>
  <si>
    <t>1924961237</t>
  </si>
  <si>
    <t>622480183</t>
  </si>
  <si>
    <t>1219765762</t>
  </si>
  <si>
    <t>85*1,05 'Přepočtené koeficientem množství</t>
  </si>
  <si>
    <t>-1807443145</t>
  </si>
  <si>
    <t>-649500101</t>
  </si>
  <si>
    <t>-481836255</t>
  </si>
  <si>
    <t>1683395860</t>
  </si>
  <si>
    <t>-1604208019</t>
  </si>
  <si>
    <t>1601591616</t>
  </si>
  <si>
    <t>-1730276647</t>
  </si>
  <si>
    <t>-1669708738</t>
  </si>
  <si>
    <t>86*1,1 'Přepočtené koeficientem množství</t>
  </si>
  <si>
    <t>851871241</t>
  </si>
  <si>
    <t>-2166764</t>
  </si>
  <si>
    <t>688150260</t>
  </si>
  <si>
    <t>-481025292</t>
  </si>
  <si>
    <t>-13137286</t>
  </si>
  <si>
    <t>248442764</t>
  </si>
  <si>
    <t>4,42*1,05 'Přepočtené koeficientem množství</t>
  </si>
  <si>
    <t>-731192178</t>
  </si>
  <si>
    <t>-995683173</t>
  </si>
  <si>
    <t>-1946816038</t>
  </si>
  <si>
    <t>2014882347</t>
  </si>
  <si>
    <t>-1854971715</t>
  </si>
  <si>
    <t>-1976237191</t>
  </si>
  <si>
    <t>224656585</t>
  </si>
  <si>
    <t>-1660636312</t>
  </si>
  <si>
    <t>-550205428</t>
  </si>
  <si>
    <t>786</t>
  </si>
  <si>
    <t>Dokončovací práce - čalounické úpravy</t>
  </si>
  <si>
    <t>786-001</t>
  </si>
  <si>
    <t>Demontáž stávajících okenních žaluzií</t>
  </si>
  <si>
    <t>-375686505</t>
  </si>
  <si>
    <t>1,1*1,3*8</t>
  </si>
  <si>
    <t>1,1*0,94*8</t>
  </si>
  <si>
    <t>786-002</t>
  </si>
  <si>
    <t>D+M nových okenních žaluzií - specifikace viz PD</t>
  </si>
  <si>
    <t>-928055062</t>
  </si>
  <si>
    <t>21-01</t>
  </si>
  <si>
    <t>522670971</t>
  </si>
  <si>
    <t>1570922566</t>
  </si>
  <si>
    <t>920520843</t>
  </si>
  <si>
    <t>SO 06 - STAVEBNÍ ÚPRAVY - VSTUPY</t>
  </si>
  <si>
    <t>SO 06 - Stavební úpravy - vstupy</t>
  </si>
  <si>
    <t xml:space="preserve">    1 - Zemní práce</t>
  </si>
  <si>
    <t xml:space="preserve">    5 - Komunikace pozemní</t>
  </si>
  <si>
    <t>Zemní práce</t>
  </si>
  <si>
    <t>113106171</t>
  </si>
  <si>
    <t>Rozebrání dlažeb pl do 50 m2 ze zámkové dlažby do lože z kameniva</t>
  </si>
  <si>
    <t>1024767502</t>
  </si>
  <si>
    <t>113107111</t>
  </si>
  <si>
    <t>Odstranění podkladu pl do 50 m2 z kameniva těženého tl 50 mm</t>
  </si>
  <si>
    <t>886059309</t>
  </si>
  <si>
    <t>113201111</t>
  </si>
  <si>
    <t>Vytrhání obrub chodníkových ležatých</t>
  </si>
  <si>
    <t>-486460194</t>
  </si>
  <si>
    <t>181102302</t>
  </si>
  <si>
    <t>Úprava pláně v zářezech se zhutněním</t>
  </si>
  <si>
    <t>-410464035</t>
  </si>
  <si>
    <t>zhutnění podkladu</t>
  </si>
  <si>
    <t>1545735662</t>
  </si>
  <si>
    <t>1,2*10,4/1000</t>
  </si>
  <si>
    <t>621941347</t>
  </si>
  <si>
    <t>1,2*0,12*2</t>
  </si>
  <si>
    <t>596310421</t>
  </si>
  <si>
    <t>2*0,2</t>
  </si>
  <si>
    <t>-384682289</t>
  </si>
  <si>
    <t>451504111</t>
  </si>
  <si>
    <t>Zřízení podkladní vrstvy z kameniva pod dlažbu tl do 100 mm</t>
  </si>
  <si>
    <t>-788809577</t>
  </si>
  <si>
    <t>583441700</t>
  </si>
  <si>
    <t>štěrkodrť frakce 11-22</t>
  </si>
  <si>
    <t>-2089743999</t>
  </si>
  <si>
    <t>použit odstraňovaný štěrk</t>
  </si>
  <si>
    <t>doplnění 50%</t>
  </si>
  <si>
    <t>17*0,06*1,9*0,5</t>
  </si>
  <si>
    <t>Komunikace pozemní</t>
  </si>
  <si>
    <t>591411111</t>
  </si>
  <si>
    <t>Kladení dlažby z mozaiky jednobarevné komunikací pro pěší lože z kameniva</t>
  </si>
  <si>
    <t>-1285044220</t>
  </si>
  <si>
    <t>746658558</t>
  </si>
  <si>
    <t>u zvětšovaného otvoru poz. G</t>
  </si>
  <si>
    <t>1981048273</t>
  </si>
  <si>
    <t>2*(0,9+2*2)</t>
  </si>
  <si>
    <t>916231213</t>
  </si>
  <si>
    <t>Osazení chodníkového obrubníku betonového stojatého s boční opěrou do lože z betonu prostého</t>
  </si>
  <si>
    <t>-1319686346</t>
  </si>
  <si>
    <t>-225055478</t>
  </si>
  <si>
    <t>u zvětšovaného otvoru</t>
  </si>
  <si>
    <t>-1464559130</t>
  </si>
  <si>
    <t>967041112</t>
  </si>
  <si>
    <t>Přisekání rovných ostění v betonu</t>
  </si>
  <si>
    <t>-92166674</t>
  </si>
  <si>
    <t>rozšíření otvoru o cca 110 mm</t>
  </si>
  <si>
    <t>2*0,4</t>
  </si>
  <si>
    <t>438796982</t>
  </si>
  <si>
    <t>-1132670566</t>
  </si>
  <si>
    <t>140291201</t>
  </si>
  <si>
    <t>979024442</t>
  </si>
  <si>
    <t>Očištění vybouraných obrubníků a krajníků chodníkových</t>
  </si>
  <si>
    <t>-1583686774</t>
  </si>
  <si>
    <t>979071131</t>
  </si>
  <si>
    <t>Očištění dlažebních kostek mozaikových kamenivem těženým nebo MV</t>
  </si>
  <si>
    <t>1676372736</t>
  </si>
  <si>
    <t>1634726179</t>
  </si>
  <si>
    <t>467222742</t>
  </si>
  <si>
    <t>4,538*20</t>
  </si>
  <si>
    <t>-23555537</t>
  </si>
  <si>
    <t>-835716475</t>
  </si>
  <si>
    <t>998011001</t>
  </si>
  <si>
    <t>Přesun hmot pro budovy zděné v do 6 m</t>
  </si>
  <si>
    <t>-512158355</t>
  </si>
  <si>
    <t>Úprava stávajících jednokřídlích dveří ozn A, dveře budou z obou stran doplněny o vodorovná nerezová madla a opatřeny do výšky 400 mm okopovím plechem, dveřní kování koule bude nahrazeno za kliku ergonomického tvaru - viz PD</t>
  </si>
  <si>
    <t>-4403057</t>
  </si>
  <si>
    <t>Úprava stávajících jednokřídlích dveří ozn B, dveře budou z obou stran doplněny o vodorovná nerezová madla a opatřeny do výšky 400 mm okopovím plechem, dveřní kování koule bude nahrazeno za kliku ergonomického tvaru - viz PD</t>
  </si>
  <si>
    <t>-96343227</t>
  </si>
  <si>
    <t>D+M dveře ozn. C dřevěné hladké v horní části v 1/3 prosklenné o rozměrech 1450/1970, dveře opatřeny do výšky 400 mm okopovím plechem, z obou stran vodorovné nerezové madlo, dveřní klika ergonomického tvaru, zámek bezpečnostní vložkový</t>
  </si>
  <si>
    <t>-1152582146</t>
  </si>
  <si>
    <t>Úprava vstupních plastových dvoukřídlích dveří ozn. D, dveře budou oboustraně doplněny vodorovnými nerezovými madly, bude osazen elektrický zámek, dveře budou oboustraně opatřeny okopovím plechem</t>
  </si>
  <si>
    <t>822134163</t>
  </si>
  <si>
    <t>766-005</t>
  </si>
  <si>
    <t xml:space="preserve">D+M dveře ozn. E dřevěné hladké v horní části v 2/3 prosklenné o rozměrech 1350/2080, dveře opatřeny do výšky 400 mm okopovím plechem, z obou stran vodorovné nerezové madlo, dveřní klika ergonomického tvaru, elektrický zámek na čip </t>
  </si>
  <si>
    <t>-629598298</t>
  </si>
  <si>
    <t>766-006</t>
  </si>
  <si>
    <t>Úprava vstupních dvoukřídlových hliníkových dveří ozn. F, zámek dveří bude z exteriéru opatřen kličkou, do dveří bude navrácena válečková střelka</t>
  </si>
  <si>
    <t>-700303039</t>
  </si>
  <si>
    <t>766-007</t>
  </si>
  <si>
    <t>D+M dveří jednokřídlé, hladké, plné otevíravé 900/1970 mm, provedení z lakovaných MDF desek, dveře opatřeny do výšky 400 mm okopovím plechem, z obou stran vodorovné nerezové madlo, dveřní klika z interiéru ergonomického tvaru, zámek bezpečnostní vložkový</t>
  </si>
  <si>
    <t>844074846</t>
  </si>
  <si>
    <t>-195342060</t>
  </si>
  <si>
    <t>C</t>
  </si>
  <si>
    <t>3*2</t>
  </si>
  <si>
    <t>E</t>
  </si>
  <si>
    <t>F</t>
  </si>
  <si>
    <t>D+M ozn. 01 ocelový plech plech 2000 x 1897.5 x 5 mm - kompletní kce viz výpis prvků</t>
  </si>
  <si>
    <t>68275365</t>
  </si>
  <si>
    <t>D+M ozn. 02 ocelový plech plech 1897.5 x 1897.5 x 5 mm - kompletní kce viz výpis prvků</t>
  </si>
  <si>
    <t>2040360032</t>
  </si>
  <si>
    <t>D+M ozn. 03 svařená ocelová nosná konstrukce - kompletní kce viz výpis prvků</t>
  </si>
  <si>
    <t>-313728035</t>
  </si>
  <si>
    <t>D+M ozn. 04 ocelové zábradlí, povrchová úprava žárově zinkovaný - kompletní kce viz výpis prvků</t>
  </si>
  <si>
    <t>159063397</t>
  </si>
  <si>
    <t>2124547461</t>
  </si>
  <si>
    <t>-1414600233</t>
  </si>
  <si>
    <t>1178642556</t>
  </si>
  <si>
    <t>SO 09 - ÚPRAVA ZELENĚ</t>
  </si>
  <si>
    <t>SO 09 - Úprava zeleně</t>
  </si>
  <si>
    <t>2 - Výsadba stromů</t>
  </si>
  <si>
    <t>3 - Výsadba záhonů</t>
  </si>
  <si>
    <t xml:space="preserve">    1 - Kácení</t>
  </si>
  <si>
    <t>Výsadba stromů</t>
  </si>
  <si>
    <t>100785</t>
  </si>
  <si>
    <t>PLATANUS ACERIFOLIA 'PYRAMIDALIS' 16/18</t>
  </si>
  <si>
    <t>KUS</t>
  </si>
  <si>
    <t>-907017505</t>
  </si>
  <si>
    <t>183101216</t>
  </si>
  <si>
    <t>Jamky výměna 50% půdy horn 1-4 1m3</t>
  </si>
  <si>
    <t>-325697805</t>
  </si>
  <si>
    <t>184202117</t>
  </si>
  <si>
    <t>Výsadba stromu do předem vyhloubené jamky bal d 0,8m</t>
  </si>
  <si>
    <t>721815313</t>
  </si>
  <si>
    <t>184501111</t>
  </si>
  <si>
    <t>Zhotovení obalu juta 1 vrstva</t>
  </si>
  <si>
    <t>-1250360836</t>
  </si>
  <si>
    <t>185802114</t>
  </si>
  <si>
    <t>Hnojení umělým hnojivem rozdělení k rostlinám</t>
  </si>
  <si>
    <t>1233787415</t>
  </si>
  <si>
    <t>531005578</t>
  </si>
  <si>
    <t>ZAHRADNICKÝ SUBSTRÁT</t>
  </si>
  <si>
    <t>M3</t>
  </si>
  <si>
    <t>-18834366</t>
  </si>
  <si>
    <t>70811416</t>
  </si>
  <si>
    <t>HNOJIVO SILVAMIX FORTE</t>
  </si>
  <si>
    <t>-23386502</t>
  </si>
  <si>
    <t>710984009</t>
  </si>
  <si>
    <t>JUTA</t>
  </si>
  <si>
    <t>M2</t>
  </si>
  <si>
    <t>1154671520</t>
  </si>
  <si>
    <t>711211210</t>
  </si>
  <si>
    <t>KŮLY ODKORNĚNÉ D. DO 3 M</t>
  </si>
  <si>
    <t>322167690</t>
  </si>
  <si>
    <t>711211252</t>
  </si>
  <si>
    <t>KŮLY PŘÍČNÉ ODKORNĚNÉ D. 60 CM</t>
  </si>
  <si>
    <t>1966299166</t>
  </si>
  <si>
    <t>716151604</t>
  </si>
  <si>
    <t>POPRUH NA VYVAZOVÁNÍ</t>
  </si>
  <si>
    <t>1173405193</t>
  </si>
  <si>
    <t>Výsadba záhonů</t>
  </si>
  <si>
    <t>181301101</t>
  </si>
  <si>
    <t>Rozprostření substrátu do 10cm</t>
  </si>
  <si>
    <t>744033016</t>
  </si>
  <si>
    <t>182001121</t>
  </si>
  <si>
    <t>Plošná úprava terénu zemina tř 1 až 4 nerovnosti do +/- 150 mm v rovinně a svahu do 1:5</t>
  </si>
  <si>
    <t>1099016751</t>
  </si>
  <si>
    <t>183101111</t>
  </si>
  <si>
    <t>Jamky bez výměny horn 1-4 0,01m3</t>
  </si>
  <si>
    <t>1994134625</t>
  </si>
  <si>
    <t>183101113</t>
  </si>
  <si>
    <t>Jamky výměna 50% půdy horn 1-4 0,04m3</t>
  </si>
  <si>
    <t>74233023</t>
  </si>
  <si>
    <t>183101214</t>
  </si>
  <si>
    <t>Jamky výměna 50% půdy horn 1-4 0,125m3</t>
  </si>
  <si>
    <t>1699842419</t>
  </si>
  <si>
    <t>183204115</t>
  </si>
  <si>
    <t>Výsadba květin hrnkových D květináče do 120 mm</t>
  </si>
  <si>
    <t>1747960026</t>
  </si>
  <si>
    <t>183204255</t>
  </si>
  <si>
    <t>Výsadba cibulovin</t>
  </si>
  <si>
    <t>-1645645420</t>
  </si>
  <si>
    <t>183403113</t>
  </si>
  <si>
    <t>Obděl půdy frézování rovina</t>
  </si>
  <si>
    <t>-813175074</t>
  </si>
  <si>
    <t>1077201088</t>
  </si>
  <si>
    <t>183403153</t>
  </si>
  <si>
    <t>Obděl půdy hrabání v rovině</t>
  </si>
  <si>
    <t>-77650129</t>
  </si>
  <si>
    <t>184202112</t>
  </si>
  <si>
    <t>Výsadba dřevin do předem vyhloubené jamky bal d 0,2m</t>
  </si>
  <si>
    <t>1176978601</t>
  </si>
  <si>
    <t>184202113</t>
  </si>
  <si>
    <t>Výsadba dřevin do předem vyhloubené jamky bal d 0,4m</t>
  </si>
  <si>
    <t>1392458374</t>
  </si>
  <si>
    <t>184802111</t>
  </si>
  <si>
    <t>Chemické odplevelení před založením 2x</t>
  </si>
  <si>
    <t>-686597068</t>
  </si>
  <si>
    <t>184921093</t>
  </si>
  <si>
    <t>Mulčování rostlin tl do 0,1m rovina</t>
  </si>
  <si>
    <t>-1782965636</t>
  </si>
  <si>
    <t>435677420</t>
  </si>
  <si>
    <t>200384</t>
  </si>
  <si>
    <t>AMELANCHIER LAMARCKII (KEŘOVÝ TVAR) 200/225</t>
  </si>
  <si>
    <t>926276277</t>
  </si>
  <si>
    <t>200795</t>
  </si>
  <si>
    <t>CORNUS ALBA 'SPAETHII' 60/80</t>
  </si>
  <si>
    <t>-1036956560</t>
  </si>
  <si>
    <t>2653005</t>
  </si>
  <si>
    <t>Položení geotextilie vč. ukotvení kolíky</t>
  </si>
  <si>
    <t>881522285</t>
  </si>
  <si>
    <t>400806</t>
  </si>
  <si>
    <t>SPIRAEA JAPONICA 'SHIROBANA'</t>
  </si>
  <si>
    <t>154921655</t>
  </si>
  <si>
    <t>400807</t>
  </si>
  <si>
    <t>COTONEASTER DAMMERI 'MOONCREEPER'</t>
  </si>
  <si>
    <t>1261781008</t>
  </si>
  <si>
    <t>400811</t>
  </si>
  <si>
    <t>MOLINIA COERULEA 'HEIDEBRAUT'</t>
  </si>
  <si>
    <t>1715593960</t>
  </si>
  <si>
    <t>500634</t>
  </si>
  <si>
    <t>ALLIUM AFLATUNENSE</t>
  </si>
  <si>
    <t>-861106683</t>
  </si>
  <si>
    <t>2019291601</t>
  </si>
  <si>
    <t>620058</t>
  </si>
  <si>
    <t>AGROTEX EKO</t>
  </si>
  <si>
    <t>-1595009222</t>
  </si>
  <si>
    <t>620086</t>
  </si>
  <si>
    <t>KOLÍKY</t>
  </si>
  <si>
    <t>-352375967</t>
  </si>
  <si>
    <t>702151803</t>
  </si>
  <si>
    <t>DRCENÁ BORKA</t>
  </si>
  <si>
    <t>1592430425</t>
  </si>
  <si>
    <t>703183563</t>
  </si>
  <si>
    <t>ROUNDUP</t>
  </si>
  <si>
    <t>L</t>
  </si>
  <si>
    <t>-886515906</t>
  </si>
  <si>
    <t>-1398707561</t>
  </si>
  <si>
    <t>Kácení</t>
  </si>
  <si>
    <t>111212131</t>
  </si>
  <si>
    <t>Odstranění nevhodných dřevin výšky nad 1m s odstraněním pařezů v rovině nebo svahu 1:5</t>
  </si>
  <si>
    <t>-1391774037</t>
  </si>
  <si>
    <t>111251111</t>
  </si>
  <si>
    <t>Drcení ořezaných větví D do 100 mm s odvozem do 20 km</t>
  </si>
  <si>
    <t>1407233637</t>
  </si>
  <si>
    <t>112101221</t>
  </si>
  <si>
    <t>Kácení stromů  s odstraněním větví a kmene D do 200 mm v rovině nebo ve svahu do 1:5</t>
  </si>
  <si>
    <t>32035358</t>
  </si>
  <si>
    <t>112101222</t>
  </si>
  <si>
    <t>Kácení stromů  s odstraněním větví a kmene D do 300 mm v rovině nebo ve svahu do 1:5</t>
  </si>
  <si>
    <t>-469149743</t>
  </si>
  <si>
    <t>112101223</t>
  </si>
  <si>
    <t>Kácení stromů s odstraněním větví a kmene D do 400 mm v rovině nebo ve svahu do 1:5</t>
  </si>
  <si>
    <t>97043586</t>
  </si>
  <si>
    <t>112201111</t>
  </si>
  <si>
    <t>Odstranění pařezů s odklizením do 20 m se zasypáním jámy D do 0,2 m v rovině a svahu 1:5</t>
  </si>
  <si>
    <t>1331687814</t>
  </si>
  <si>
    <t>112201112</t>
  </si>
  <si>
    <t>Odstranění pařezů s odklizením do 20 m se zasypáním jámy D do 0,3 m v rovině a svahu 1:5</t>
  </si>
  <si>
    <t>1904956579</t>
  </si>
  <si>
    <t>112201113</t>
  </si>
  <si>
    <t>Odstranění pařezů s odklizením do 20 m se zasypáním jámy D do 0,4 m v rovině a svahu 1:5</t>
  </si>
  <si>
    <t>-2145813373</t>
  </si>
  <si>
    <t>162301421</t>
  </si>
  <si>
    <t>Vodorovné přemístění pařezů do 5 km D do 300 mm</t>
  </si>
  <si>
    <t>1610274792</t>
  </si>
  <si>
    <t>162301422</t>
  </si>
  <si>
    <t>Vodorovné přemístění pařezů do 5 km D do 500 mm</t>
  </si>
  <si>
    <t>-1693352118</t>
  </si>
  <si>
    <t>R1</t>
  </si>
  <si>
    <t>Skládkovné</t>
  </si>
  <si>
    <t>-942338953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</si>
</sst>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4" borderId="7" xfId="0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opLeftCell="A7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02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16" t="s">
        <v>13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217" t="s">
        <v>15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20"/>
      <c r="BS6" s="17" t="s">
        <v>16</v>
      </c>
    </row>
    <row r="7" spans="1:74" s="1" customFormat="1" ht="12" customHeight="1">
      <c r="B7" s="20"/>
      <c r="D7" s="26" t="s">
        <v>17</v>
      </c>
      <c r="K7" s="24" t="s">
        <v>1</v>
      </c>
      <c r="AK7" s="26" t="s">
        <v>18</v>
      </c>
      <c r="AN7" s="24" t="s">
        <v>1</v>
      </c>
      <c r="AR7" s="20"/>
      <c r="BS7" s="17" t="s">
        <v>19</v>
      </c>
    </row>
    <row r="8" spans="1:74" s="1" customFormat="1" ht="12" customHeight="1">
      <c r="B8" s="20"/>
      <c r="D8" s="26" t="s">
        <v>20</v>
      </c>
      <c r="K8" s="24" t="s">
        <v>21</v>
      </c>
      <c r="AK8" s="26" t="s">
        <v>22</v>
      </c>
      <c r="AN8" s="24" t="s">
        <v>23</v>
      </c>
      <c r="AR8" s="20"/>
      <c r="BS8" s="17" t="s">
        <v>24</v>
      </c>
    </row>
    <row r="9" spans="1:74" s="1" customFormat="1" ht="14.45" customHeight="1">
      <c r="B9" s="20"/>
      <c r="AR9" s="20"/>
      <c r="BS9" s="17" t="s">
        <v>25</v>
      </c>
    </row>
    <row r="10" spans="1:74" s="1" customFormat="1" ht="12" customHeight="1">
      <c r="B10" s="20"/>
      <c r="D10" s="26" t="s">
        <v>26</v>
      </c>
      <c r="AK10" s="26" t="s">
        <v>27</v>
      </c>
      <c r="AN10" s="24" t="s">
        <v>1</v>
      </c>
      <c r="AR10" s="20"/>
      <c r="BS10" s="17" t="s">
        <v>16</v>
      </c>
    </row>
    <row r="11" spans="1:74" s="1" customFormat="1" ht="18.399999999999999" customHeight="1">
      <c r="B11" s="20"/>
      <c r="E11" s="24" t="s">
        <v>28</v>
      </c>
      <c r="AK11" s="26" t="s">
        <v>29</v>
      </c>
      <c r="AN11" s="24" t="s">
        <v>1</v>
      </c>
      <c r="AR11" s="20"/>
      <c r="BS11" s="17" t="s">
        <v>16</v>
      </c>
    </row>
    <row r="12" spans="1:74" s="1" customFormat="1" ht="6.95" customHeight="1">
      <c r="B12" s="20"/>
      <c r="AR12" s="20"/>
      <c r="BS12" s="17" t="s">
        <v>16</v>
      </c>
    </row>
    <row r="13" spans="1:74" s="1" customFormat="1" ht="12" customHeight="1">
      <c r="B13" s="20"/>
      <c r="D13" s="26" t="s">
        <v>30</v>
      </c>
      <c r="AK13" s="26" t="s">
        <v>27</v>
      </c>
      <c r="AN13" s="24" t="s">
        <v>1</v>
      </c>
      <c r="AR13" s="20"/>
      <c r="BS13" s="17" t="s">
        <v>16</v>
      </c>
    </row>
    <row r="14" spans="1:74" ht="12.75">
      <c r="B14" s="20"/>
      <c r="E14" s="24" t="s">
        <v>31</v>
      </c>
      <c r="AK14" s="26" t="s">
        <v>29</v>
      </c>
      <c r="AN14" s="24" t="s">
        <v>1</v>
      </c>
      <c r="AR14" s="20"/>
      <c r="BS14" s="17" t="s">
        <v>16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32</v>
      </c>
      <c r="AK16" s="26" t="s">
        <v>27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33</v>
      </c>
      <c r="AK17" s="26" t="s">
        <v>29</v>
      </c>
      <c r="AN17" s="24" t="s">
        <v>1</v>
      </c>
      <c r="AR17" s="20"/>
      <c r="BS17" s="17" t="s">
        <v>34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35</v>
      </c>
      <c r="AK19" s="26" t="s">
        <v>27</v>
      </c>
      <c r="AN19" s="24" t="s">
        <v>36</v>
      </c>
      <c r="AR19" s="20"/>
      <c r="BS19" s="17" t="s">
        <v>6</v>
      </c>
    </row>
    <row r="20" spans="1:71" s="1" customFormat="1" ht="18.399999999999999" customHeight="1">
      <c r="B20" s="20"/>
      <c r="E20" s="24" t="s">
        <v>37</v>
      </c>
      <c r="AK20" s="26" t="s">
        <v>29</v>
      </c>
      <c r="AN20" s="24" t="s">
        <v>1</v>
      </c>
      <c r="AR20" s="20"/>
      <c r="BS20" s="17" t="s">
        <v>34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38</v>
      </c>
      <c r="AR22" s="20"/>
    </row>
    <row r="23" spans="1:71" s="1" customFormat="1" ht="16.5" customHeight="1">
      <c r="B23" s="20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9">
        <f>ROUND(AG94,2)</f>
        <v>5158112.5</v>
      </c>
      <c r="AL26" s="220"/>
      <c r="AM26" s="220"/>
      <c r="AN26" s="220"/>
      <c r="AO26" s="220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1" t="s">
        <v>40</v>
      </c>
      <c r="M28" s="221"/>
      <c r="N28" s="221"/>
      <c r="O28" s="221"/>
      <c r="P28" s="221"/>
      <c r="Q28" s="29"/>
      <c r="R28" s="29"/>
      <c r="S28" s="29"/>
      <c r="T28" s="29"/>
      <c r="U28" s="29"/>
      <c r="V28" s="29"/>
      <c r="W28" s="221" t="s">
        <v>41</v>
      </c>
      <c r="X28" s="221"/>
      <c r="Y28" s="221"/>
      <c r="Z28" s="221"/>
      <c r="AA28" s="221"/>
      <c r="AB28" s="221"/>
      <c r="AC28" s="221"/>
      <c r="AD28" s="221"/>
      <c r="AE28" s="221"/>
      <c r="AF28" s="29"/>
      <c r="AG28" s="29"/>
      <c r="AH28" s="29"/>
      <c r="AI28" s="29"/>
      <c r="AJ28" s="29"/>
      <c r="AK28" s="221" t="s">
        <v>42</v>
      </c>
      <c r="AL28" s="221"/>
      <c r="AM28" s="221"/>
      <c r="AN28" s="221"/>
      <c r="AO28" s="221"/>
      <c r="AP28" s="29"/>
      <c r="AQ28" s="29"/>
      <c r="AR28" s="30"/>
      <c r="BE28" s="29"/>
    </row>
    <row r="29" spans="1:71" s="3" customFormat="1" ht="14.45" customHeight="1">
      <c r="B29" s="34"/>
      <c r="D29" s="26" t="s">
        <v>43</v>
      </c>
      <c r="F29" s="26" t="s">
        <v>44</v>
      </c>
      <c r="L29" s="209">
        <v>0.21</v>
      </c>
      <c r="M29" s="210"/>
      <c r="N29" s="210"/>
      <c r="O29" s="210"/>
      <c r="P29" s="210"/>
      <c r="W29" s="211">
        <f>ROUND(AZ94, 2)</f>
        <v>5158112.5</v>
      </c>
      <c r="X29" s="210"/>
      <c r="Y29" s="210"/>
      <c r="Z29" s="210"/>
      <c r="AA29" s="210"/>
      <c r="AB29" s="210"/>
      <c r="AC29" s="210"/>
      <c r="AD29" s="210"/>
      <c r="AE29" s="210"/>
      <c r="AK29" s="211">
        <f>ROUND(AV94, 2)</f>
        <v>1083203.6299999999</v>
      </c>
      <c r="AL29" s="210"/>
      <c r="AM29" s="210"/>
      <c r="AN29" s="210"/>
      <c r="AO29" s="210"/>
      <c r="AR29" s="34"/>
    </row>
    <row r="30" spans="1:71" s="3" customFormat="1" ht="14.45" customHeight="1">
      <c r="B30" s="34"/>
      <c r="F30" s="26" t="s">
        <v>45</v>
      </c>
      <c r="L30" s="209">
        <v>0.15</v>
      </c>
      <c r="M30" s="210"/>
      <c r="N30" s="210"/>
      <c r="O30" s="210"/>
      <c r="P30" s="210"/>
      <c r="W30" s="211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11">
        <f>ROUND(AW94, 2)</f>
        <v>0</v>
      </c>
      <c r="AL30" s="210"/>
      <c r="AM30" s="210"/>
      <c r="AN30" s="210"/>
      <c r="AO30" s="210"/>
      <c r="AR30" s="34"/>
    </row>
    <row r="31" spans="1:71" s="3" customFormat="1" ht="14.45" hidden="1" customHeight="1">
      <c r="B31" s="34"/>
      <c r="F31" s="26" t="s">
        <v>46</v>
      </c>
      <c r="L31" s="209">
        <v>0.21</v>
      </c>
      <c r="M31" s="210"/>
      <c r="N31" s="210"/>
      <c r="O31" s="210"/>
      <c r="P31" s="210"/>
      <c r="W31" s="211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11">
        <v>0</v>
      </c>
      <c r="AL31" s="210"/>
      <c r="AM31" s="210"/>
      <c r="AN31" s="210"/>
      <c r="AO31" s="210"/>
      <c r="AR31" s="34"/>
    </row>
    <row r="32" spans="1:71" s="3" customFormat="1" ht="14.45" hidden="1" customHeight="1">
      <c r="B32" s="34"/>
      <c r="F32" s="26" t="s">
        <v>47</v>
      </c>
      <c r="L32" s="209">
        <v>0.15</v>
      </c>
      <c r="M32" s="210"/>
      <c r="N32" s="210"/>
      <c r="O32" s="210"/>
      <c r="P32" s="210"/>
      <c r="W32" s="211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11">
        <v>0</v>
      </c>
      <c r="AL32" s="210"/>
      <c r="AM32" s="210"/>
      <c r="AN32" s="210"/>
      <c r="AO32" s="210"/>
      <c r="AR32" s="34"/>
    </row>
    <row r="33" spans="1:57" s="3" customFormat="1" ht="14.45" hidden="1" customHeight="1">
      <c r="B33" s="34"/>
      <c r="F33" s="26" t="s">
        <v>48</v>
      </c>
      <c r="L33" s="209">
        <v>0</v>
      </c>
      <c r="M33" s="210"/>
      <c r="N33" s="210"/>
      <c r="O33" s="210"/>
      <c r="P33" s="210"/>
      <c r="W33" s="211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11">
        <v>0</v>
      </c>
      <c r="AL33" s="210"/>
      <c r="AM33" s="210"/>
      <c r="AN33" s="210"/>
      <c r="AO33" s="210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215" t="s">
        <v>51</v>
      </c>
      <c r="Y35" s="213"/>
      <c r="Z35" s="213"/>
      <c r="AA35" s="213"/>
      <c r="AB35" s="213"/>
      <c r="AC35" s="37"/>
      <c r="AD35" s="37"/>
      <c r="AE35" s="37"/>
      <c r="AF35" s="37"/>
      <c r="AG35" s="37"/>
      <c r="AH35" s="37"/>
      <c r="AI35" s="37"/>
      <c r="AJ35" s="37"/>
      <c r="AK35" s="212">
        <f>SUM(AK26:AK33)</f>
        <v>6241316.1299999999</v>
      </c>
      <c r="AL35" s="213"/>
      <c r="AM35" s="213"/>
      <c r="AN35" s="213"/>
      <c r="AO35" s="214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52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53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9"/>
      <c r="B60" s="30"/>
      <c r="C60" s="29"/>
      <c r="D60" s="42" t="s">
        <v>54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55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54</v>
      </c>
      <c r="AI60" s="32"/>
      <c r="AJ60" s="32"/>
      <c r="AK60" s="32"/>
      <c r="AL60" s="32"/>
      <c r="AM60" s="42" t="s">
        <v>55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9"/>
      <c r="B64" s="30"/>
      <c r="C64" s="29"/>
      <c r="D64" s="40" t="s">
        <v>56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57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9"/>
      <c r="B75" s="30"/>
      <c r="C75" s="29"/>
      <c r="D75" s="42" t="s">
        <v>54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55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54</v>
      </c>
      <c r="AI75" s="32"/>
      <c r="AJ75" s="32"/>
      <c r="AK75" s="32"/>
      <c r="AL75" s="32"/>
      <c r="AM75" s="42" t="s">
        <v>55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58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20200601</v>
      </c>
      <c r="AR84" s="48"/>
    </row>
    <row r="85" spans="1:91" s="5" customFormat="1" ht="36.950000000000003" customHeight="1">
      <c r="B85" s="49"/>
      <c r="C85" s="50" t="s">
        <v>14</v>
      </c>
      <c r="L85" s="225" t="str">
        <f>K6</f>
        <v>Bezbariérovost a modernizace odborných učeben fyziky a biologie ZŠ Za Nádražím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K85" s="226"/>
      <c r="AL85" s="226"/>
      <c r="AM85" s="226"/>
      <c r="AN85" s="226"/>
      <c r="AO85" s="226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Český Krumlov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22</v>
      </c>
      <c r="AJ87" s="29"/>
      <c r="AK87" s="29"/>
      <c r="AL87" s="29"/>
      <c r="AM87" s="206" t="str">
        <f>IF(AN8= "","",AN8)</f>
        <v>1. 6. 2020</v>
      </c>
      <c r="AN87" s="206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26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Město Český Krumlov, nám. Svornosti 1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32</v>
      </c>
      <c r="AJ89" s="29"/>
      <c r="AK89" s="29"/>
      <c r="AL89" s="29"/>
      <c r="AM89" s="207" t="str">
        <f>IF(E17="","",E17)</f>
        <v>WÍZNER AA</v>
      </c>
      <c r="AN89" s="208"/>
      <c r="AO89" s="208"/>
      <c r="AP89" s="208"/>
      <c r="AQ89" s="29"/>
      <c r="AR89" s="30"/>
      <c r="AS89" s="198" t="s">
        <v>59</v>
      </c>
      <c r="AT89" s="19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30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35</v>
      </c>
      <c r="AJ90" s="29"/>
      <c r="AK90" s="29"/>
      <c r="AL90" s="29"/>
      <c r="AM90" s="207" t="str">
        <f>IF(E20="","",E20)</f>
        <v>Filip Šimek</v>
      </c>
      <c r="AN90" s="208"/>
      <c r="AO90" s="208"/>
      <c r="AP90" s="208"/>
      <c r="AQ90" s="29"/>
      <c r="AR90" s="30"/>
      <c r="AS90" s="200"/>
      <c r="AT90" s="20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0"/>
      <c r="AT91" s="20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29" t="s">
        <v>60</v>
      </c>
      <c r="D92" s="205"/>
      <c r="E92" s="205"/>
      <c r="F92" s="205"/>
      <c r="G92" s="205"/>
      <c r="H92" s="57"/>
      <c r="I92" s="227" t="s">
        <v>61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4" t="s">
        <v>62</v>
      </c>
      <c r="AH92" s="205"/>
      <c r="AI92" s="205"/>
      <c r="AJ92" s="205"/>
      <c r="AK92" s="205"/>
      <c r="AL92" s="205"/>
      <c r="AM92" s="205"/>
      <c r="AN92" s="227" t="s">
        <v>63</v>
      </c>
      <c r="AO92" s="205"/>
      <c r="AP92" s="228"/>
      <c r="AQ92" s="58" t="s">
        <v>64</v>
      </c>
      <c r="AR92" s="30"/>
      <c r="AS92" s="59" t="s">
        <v>65</v>
      </c>
      <c r="AT92" s="60" t="s">
        <v>66</v>
      </c>
      <c r="AU92" s="60" t="s">
        <v>67</v>
      </c>
      <c r="AV92" s="60" t="s">
        <v>68</v>
      </c>
      <c r="AW92" s="60" t="s">
        <v>69</v>
      </c>
      <c r="AX92" s="60" t="s">
        <v>70</v>
      </c>
      <c r="AY92" s="60" t="s">
        <v>71</v>
      </c>
      <c r="AZ92" s="60" t="s">
        <v>72</v>
      </c>
      <c r="BA92" s="60" t="s">
        <v>73</v>
      </c>
      <c r="BB92" s="60" t="s">
        <v>74</v>
      </c>
      <c r="BC92" s="60" t="s">
        <v>75</v>
      </c>
      <c r="BD92" s="61" t="s">
        <v>76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77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4">
        <f>ROUND(AG95+AG97+AG99+AG101+AG103+AG105+AG107,2)</f>
        <v>5158112.5</v>
      </c>
      <c r="AH94" s="224"/>
      <c r="AI94" s="224"/>
      <c r="AJ94" s="224"/>
      <c r="AK94" s="224"/>
      <c r="AL94" s="224"/>
      <c r="AM94" s="224"/>
      <c r="AN94" s="197">
        <f t="shared" ref="AN94:AN108" si="0">SUM(AG94,AT94)</f>
        <v>6241316.1299999999</v>
      </c>
      <c r="AO94" s="197"/>
      <c r="AP94" s="197"/>
      <c r="AQ94" s="69" t="s">
        <v>1</v>
      </c>
      <c r="AR94" s="65"/>
      <c r="AS94" s="70">
        <f>ROUND(AS95+AS97+AS99+AS101+AS103+AS105+AS107,2)</f>
        <v>0</v>
      </c>
      <c r="AT94" s="71">
        <f t="shared" ref="AT94:AT108" si="1">ROUND(SUM(AV94:AW94),2)</f>
        <v>1083203.6299999999</v>
      </c>
      <c r="AU94" s="72">
        <f>ROUND(AU95+AU97+AU99+AU101+AU103+AU105+AU107,5)</f>
        <v>1705.04306</v>
      </c>
      <c r="AV94" s="71">
        <f>ROUND(AZ94*L29,2)</f>
        <v>1083203.6299999999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ROUND(AZ95+AZ97+AZ99+AZ101+AZ103+AZ105+AZ107,2)</f>
        <v>5158112.5</v>
      </c>
      <c r="BA94" s="71">
        <f>ROUND(BA95+BA97+BA99+BA101+BA103+BA105+BA107,2)</f>
        <v>0</v>
      </c>
      <c r="BB94" s="71">
        <f>ROUND(BB95+BB97+BB99+BB101+BB103+BB105+BB107,2)</f>
        <v>0</v>
      </c>
      <c r="BC94" s="71">
        <f>ROUND(BC95+BC97+BC99+BC101+BC103+BC105+BC107,2)</f>
        <v>0</v>
      </c>
      <c r="BD94" s="73">
        <f>ROUND(BD95+BD97+BD99+BD101+BD103+BD105+BD107,2)</f>
        <v>0</v>
      </c>
      <c r="BS94" s="74" t="s">
        <v>78</v>
      </c>
      <c r="BT94" s="74" t="s">
        <v>79</v>
      </c>
      <c r="BU94" s="75" t="s">
        <v>80</v>
      </c>
      <c r="BV94" s="74" t="s">
        <v>81</v>
      </c>
      <c r="BW94" s="74" t="s">
        <v>4</v>
      </c>
      <c r="BX94" s="74" t="s">
        <v>82</v>
      </c>
      <c r="CL94" s="74" t="s">
        <v>1</v>
      </c>
    </row>
    <row r="95" spans="1:91" s="7" customFormat="1" ht="16.5" customHeight="1">
      <c r="B95" s="76"/>
      <c r="C95" s="77"/>
      <c r="D95" s="222" t="s">
        <v>83</v>
      </c>
      <c r="E95" s="222"/>
      <c r="F95" s="222"/>
      <c r="G95" s="222"/>
      <c r="H95" s="222"/>
      <c r="I95" s="78"/>
      <c r="J95" s="222" t="s">
        <v>84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194">
        <f>ROUND(AG96,2)</f>
        <v>945112.45</v>
      </c>
      <c r="AH95" s="193"/>
      <c r="AI95" s="193"/>
      <c r="AJ95" s="193"/>
      <c r="AK95" s="193"/>
      <c r="AL95" s="193"/>
      <c r="AM95" s="193"/>
      <c r="AN95" s="192">
        <f t="shared" si="0"/>
        <v>1143586.06</v>
      </c>
      <c r="AO95" s="193"/>
      <c r="AP95" s="193"/>
      <c r="AQ95" s="79" t="s">
        <v>85</v>
      </c>
      <c r="AR95" s="76"/>
      <c r="AS95" s="80">
        <f>ROUND(AS96,2)</f>
        <v>0</v>
      </c>
      <c r="AT95" s="81">
        <f t="shared" si="1"/>
        <v>198473.61</v>
      </c>
      <c r="AU95" s="82">
        <f>ROUND(AU96,5)</f>
        <v>488.82841999999999</v>
      </c>
      <c r="AV95" s="81">
        <f>ROUND(AZ95*L29,2)</f>
        <v>198473.61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ROUND(AZ96,2)</f>
        <v>945112.45</v>
      </c>
      <c r="BA95" s="81">
        <f>ROUND(BA96,2)</f>
        <v>0</v>
      </c>
      <c r="BB95" s="81">
        <f>ROUND(BB96,2)</f>
        <v>0</v>
      </c>
      <c r="BC95" s="81">
        <f>ROUND(BC96,2)</f>
        <v>0</v>
      </c>
      <c r="BD95" s="83">
        <f>ROUND(BD96,2)</f>
        <v>0</v>
      </c>
      <c r="BS95" s="84" t="s">
        <v>78</v>
      </c>
      <c r="BT95" s="84" t="s">
        <v>19</v>
      </c>
      <c r="BU95" s="84" t="s">
        <v>80</v>
      </c>
      <c r="BV95" s="84" t="s">
        <v>81</v>
      </c>
      <c r="BW95" s="84" t="s">
        <v>86</v>
      </c>
      <c r="BX95" s="84" t="s">
        <v>4</v>
      </c>
      <c r="CL95" s="84" t="s">
        <v>1</v>
      </c>
      <c r="CM95" s="84" t="s">
        <v>87</v>
      </c>
    </row>
    <row r="96" spans="1:91" s="4" customFormat="1" ht="16.5" customHeight="1">
      <c r="A96" s="85" t="s">
        <v>88</v>
      </c>
      <c r="B96" s="48"/>
      <c r="C96" s="10"/>
      <c r="D96" s="10"/>
      <c r="E96" s="223" t="s">
        <v>83</v>
      </c>
      <c r="F96" s="223"/>
      <c r="G96" s="223"/>
      <c r="H96" s="223"/>
      <c r="I96" s="223"/>
      <c r="J96" s="10"/>
      <c r="K96" s="223" t="s">
        <v>89</v>
      </c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195">
        <f>'SO 01 - WC 1. stupeň'!J32</f>
        <v>945112.45</v>
      </c>
      <c r="AH96" s="196"/>
      <c r="AI96" s="196"/>
      <c r="AJ96" s="196"/>
      <c r="AK96" s="196"/>
      <c r="AL96" s="196"/>
      <c r="AM96" s="196"/>
      <c r="AN96" s="195">
        <f t="shared" si="0"/>
        <v>1143586.06</v>
      </c>
      <c r="AO96" s="196"/>
      <c r="AP96" s="196"/>
      <c r="AQ96" s="86" t="s">
        <v>90</v>
      </c>
      <c r="AR96" s="48"/>
      <c r="AS96" s="87">
        <v>0</v>
      </c>
      <c r="AT96" s="88">
        <f t="shared" si="1"/>
        <v>198473.61</v>
      </c>
      <c r="AU96" s="89">
        <f>'SO 01 - WC 1. stupeň'!P142</f>
        <v>488.82841499999995</v>
      </c>
      <c r="AV96" s="88">
        <f>'SO 01 - WC 1. stupeň'!J35</f>
        <v>198473.61</v>
      </c>
      <c r="AW96" s="88">
        <f>'SO 01 - WC 1. stupeň'!J36</f>
        <v>0</v>
      </c>
      <c r="AX96" s="88">
        <f>'SO 01 - WC 1. stupeň'!J37</f>
        <v>0</v>
      </c>
      <c r="AY96" s="88">
        <f>'SO 01 - WC 1. stupeň'!J38</f>
        <v>0</v>
      </c>
      <c r="AZ96" s="88">
        <f>'SO 01 - WC 1. stupeň'!F35</f>
        <v>945112.45</v>
      </c>
      <c r="BA96" s="88">
        <f>'SO 01 - WC 1. stupeň'!F36</f>
        <v>0</v>
      </c>
      <c r="BB96" s="88">
        <f>'SO 01 - WC 1. stupeň'!F37</f>
        <v>0</v>
      </c>
      <c r="BC96" s="88">
        <f>'SO 01 - WC 1. stupeň'!F38</f>
        <v>0</v>
      </c>
      <c r="BD96" s="90">
        <f>'SO 01 - WC 1. stupeň'!F39</f>
        <v>0</v>
      </c>
      <c r="BT96" s="24" t="s">
        <v>87</v>
      </c>
      <c r="BV96" s="24" t="s">
        <v>81</v>
      </c>
      <c r="BW96" s="24" t="s">
        <v>91</v>
      </c>
      <c r="BX96" s="24" t="s">
        <v>86</v>
      </c>
      <c r="CL96" s="24" t="s">
        <v>1</v>
      </c>
    </row>
    <row r="97" spans="1:91" s="7" customFormat="1" ht="16.5" customHeight="1">
      <c r="B97" s="76"/>
      <c r="C97" s="77"/>
      <c r="D97" s="222" t="s">
        <v>92</v>
      </c>
      <c r="E97" s="222"/>
      <c r="F97" s="222"/>
      <c r="G97" s="222"/>
      <c r="H97" s="222"/>
      <c r="I97" s="78"/>
      <c r="J97" s="222" t="s">
        <v>93</v>
      </c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22"/>
      <c r="Z97" s="222"/>
      <c r="AA97" s="222"/>
      <c r="AB97" s="222"/>
      <c r="AC97" s="222"/>
      <c r="AD97" s="222"/>
      <c r="AE97" s="222"/>
      <c r="AF97" s="222"/>
      <c r="AG97" s="194">
        <f>ROUND(AG98,2)</f>
        <v>961071.13</v>
      </c>
      <c r="AH97" s="193"/>
      <c r="AI97" s="193"/>
      <c r="AJ97" s="193"/>
      <c r="AK97" s="193"/>
      <c r="AL97" s="193"/>
      <c r="AM97" s="193"/>
      <c r="AN97" s="192">
        <f t="shared" si="0"/>
        <v>1162896.07</v>
      </c>
      <c r="AO97" s="193"/>
      <c r="AP97" s="193"/>
      <c r="AQ97" s="79" t="s">
        <v>85</v>
      </c>
      <c r="AR97" s="76"/>
      <c r="AS97" s="80">
        <f>ROUND(AS98,2)</f>
        <v>0</v>
      </c>
      <c r="AT97" s="81">
        <f t="shared" si="1"/>
        <v>201824.94</v>
      </c>
      <c r="AU97" s="82">
        <f>ROUND(AU98,5)</f>
        <v>483.73095000000001</v>
      </c>
      <c r="AV97" s="81">
        <f>ROUND(AZ97*L29,2)</f>
        <v>201824.94</v>
      </c>
      <c r="AW97" s="81">
        <f>ROUND(BA97*L30,2)</f>
        <v>0</v>
      </c>
      <c r="AX97" s="81">
        <f>ROUND(BB97*L29,2)</f>
        <v>0</v>
      </c>
      <c r="AY97" s="81">
        <f>ROUND(BC97*L30,2)</f>
        <v>0</v>
      </c>
      <c r="AZ97" s="81">
        <f>ROUND(AZ98,2)</f>
        <v>961071.13</v>
      </c>
      <c r="BA97" s="81">
        <f>ROUND(BA98,2)</f>
        <v>0</v>
      </c>
      <c r="BB97" s="81">
        <f>ROUND(BB98,2)</f>
        <v>0</v>
      </c>
      <c r="BC97" s="81">
        <f>ROUND(BC98,2)</f>
        <v>0</v>
      </c>
      <c r="BD97" s="83">
        <f>ROUND(BD98,2)</f>
        <v>0</v>
      </c>
      <c r="BS97" s="84" t="s">
        <v>78</v>
      </c>
      <c r="BT97" s="84" t="s">
        <v>19</v>
      </c>
      <c r="BU97" s="84" t="s">
        <v>80</v>
      </c>
      <c r="BV97" s="84" t="s">
        <v>81</v>
      </c>
      <c r="BW97" s="84" t="s">
        <v>94</v>
      </c>
      <c r="BX97" s="84" t="s">
        <v>4</v>
      </c>
      <c r="CL97" s="84" t="s">
        <v>1</v>
      </c>
      <c r="CM97" s="84" t="s">
        <v>87</v>
      </c>
    </row>
    <row r="98" spans="1:91" s="4" customFormat="1" ht="16.5" customHeight="1">
      <c r="A98" s="85" t="s">
        <v>88</v>
      </c>
      <c r="B98" s="48"/>
      <c r="C98" s="10"/>
      <c r="D98" s="10"/>
      <c r="E98" s="223" t="s">
        <v>92</v>
      </c>
      <c r="F98" s="223"/>
      <c r="G98" s="223"/>
      <c r="H98" s="223"/>
      <c r="I98" s="223"/>
      <c r="J98" s="10"/>
      <c r="K98" s="223" t="s">
        <v>95</v>
      </c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23"/>
      <c r="Z98" s="223"/>
      <c r="AA98" s="223"/>
      <c r="AB98" s="223"/>
      <c r="AC98" s="223"/>
      <c r="AD98" s="223"/>
      <c r="AE98" s="223"/>
      <c r="AF98" s="223"/>
      <c r="AG98" s="195">
        <f>'SO 02 - WC 2. stupeň'!J32</f>
        <v>961071.13</v>
      </c>
      <c r="AH98" s="196"/>
      <c r="AI98" s="196"/>
      <c r="AJ98" s="196"/>
      <c r="AK98" s="196"/>
      <c r="AL98" s="196"/>
      <c r="AM98" s="196"/>
      <c r="AN98" s="195">
        <f t="shared" si="0"/>
        <v>1162896.07</v>
      </c>
      <c r="AO98" s="196"/>
      <c r="AP98" s="196"/>
      <c r="AQ98" s="86" t="s">
        <v>90</v>
      </c>
      <c r="AR98" s="48"/>
      <c r="AS98" s="87">
        <v>0</v>
      </c>
      <c r="AT98" s="88">
        <f t="shared" si="1"/>
        <v>201824.94</v>
      </c>
      <c r="AU98" s="89">
        <f>'SO 02 - WC 2. stupeň'!P142</f>
        <v>483.73094499999991</v>
      </c>
      <c r="AV98" s="88">
        <f>'SO 02 - WC 2. stupeň'!J35</f>
        <v>201824.94</v>
      </c>
      <c r="AW98" s="88">
        <f>'SO 02 - WC 2. stupeň'!J36</f>
        <v>0</v>
      </c>
      <c r="AX98" s="88">
        <f>'SO 02 - WC 2. stupeň'!J37</f>
        <v>0</v>
      </c>
      <c r="AY98" s="88">
        <f>'SO 02 - WC 2. stupeň'!J38</f>
        <v>0</v>
      </c>
      <c r="AZ98" s="88">
        <f>'SO 02 - WC 2. stupeň'!F35</f>
        <v>961071.13</v>
      </c>
      <c r="BA98" s="88">
        <f>'SO 02 - WC 2. stupeň'!F36</f>
        <v>0</v>
      </c>
      <c r="BB98" s="88">
        <f>'SO 02 - WC 2. stupeň'!F37</f>
        <v>0</v>
      </c>
      <c r="BC98" s="88">
        <f>'SO 02 - WC 2. stupeň'!F38</f>
        <v>0</v>
      </c>
      <c r="BD98" s="90">
        <f>'SO 02 - WC 2. stupeň'!F39</f>
        <v>0</v>
      </c>
      <c r="BT98" s="24" t="s">
        <v>87</v>
      </c>
      <c r="BV98" s="24" t="s">
        <v>81</v>
      </c>
      <c r="BW98" s="24" t="s">
        <v>96</v>
      </c>
      <c r="BX98" s="24" t="s">
        <v>94</v>
      </c>
      <c r="CL98" s="24" t="s">
        <v>1</v>
      </c>
    </row>
    <row r="99" spans="1:91" s="7" customFormat="1" ht="16.5" customHeight="1">
      <c r="B99" s="76"/>
      <c r="C99" s="77"/>
      <c r="D99" s="222" t="s">
        <v>97</v>
      </c>
      <c r="E99" s="222"/>
      <c r="F99" s="222"/>
      <c r="G99" s="222"/>
      <c r="H99" s="222"/>
      <c r="I99" s="78"/>
      <c r="J99" s="222" t="s">
        <v>98</v>
      </c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194">
        <f>ROUND(AG100,2)</f>
        <v>1210116.3400000001</v>
      </c>
      <c r="AH99" s="193"/>
      <c r="AI99" s="193"/>
      <c r="AJ99" s="193"/>
      <c r="AK99" s="193"/>
      <c r="AL99" s="193"/>
      <c r="AM99" s="193"/>
      <c r="AN99" s="192">
        <f t="shared" si="0"/>
        <v>1464240.77</v>
      </c>
      <c r="AO99" s="193"/>
      <c r="AP99" s="193"/>
      <c r="AQ99" s="79" t="s">
        <v>85</v>
      </c>
      <c r="AR99" s="76"/>
      <c r="AS99" s="80">
        <f>ROUND(AS100,2)</f>
        <v>0</v>
      </c>
      <c r="AT99" s="81">
        <f t="shared" si="1"/>
        <v>254124.43</v>
      </c>
      <c r="AU99" s="82">
        <f>ROUND(AU100,5)</f>
        <v>45.851999999999997</v>
      </c>
      <c r="AV99" s="81">
        <f>ROUND(AZ99*L29,2)</f>
        <v>254124.43</v>
      </c>
      <c r="AW99" s="81">
        <f>ROUND(BA99*L30,2)</f>
        <v>0</v>
      </c>
      <c r="AX99" s="81">
        <f>ROUND(BB99*L29,2)</f>
        <v>0</v>
      </c>
      <c r="AY99" s="81">
        <f>ROUND(BC99*L30,2)</f>
        <v>0</v>
      </c>
      <c r="AZ99" s="81">
        <f>ROUND(AZ100,2)</f>
        <v>1210116.3400000001</v>
      </c>
      <c r="BA99" s="81">
        <f>ROUND(BA100,2)</f>
        <v>0</v>
      </c>
      <c r="BB99" s="81">
        <f>ROUND(BB100,2)</f>
        <v>0</v>
      </c>
      <c r="BC99" s="81">
        <f>ROUND(BC100,2)</f>
        <v>0</v>
      </c>
      <c r="BD99" s="83">
        <f>ROUND(BD100,2)</f>
        <v>0</v>
      </c>
      <c r="BS99" s="84" t="s">
        <v>78</v>
      </c>
      <c r="BT99" s="84" t="s">
        <v>19</v>
      </c>
      <c r="BU99" s="84" t="s">
        <v>80</v>
      </c>
      <c r="BV99" s="84" t="s">
        <v>81</v>
      </c>
      <c r="BW99" s="84" t="s">
        <v>99</v>
      </c>
      <c r="BX99" s="84" t="s">
        <v>4</v>
      </c>
      <c r="CL99" s="84" t="s">
        <v>1</v>
      </c>
      <c r="CM99" s="84" t="s">
        <v>87</v>
      </c>
    </row>
    <row r="100" spans="1:91" s="4" customFormat="1" ht="16.5" customHeight="1">
      <c r="A100" s="85" t="s">
        <v>88</v>
      </c>
      <c r="B100" s="48"/>
      <c r="C100" s="10"/>
      <c r="D100" s="10"/>
      <c r="E100" s="223" t="s">
        <v>97</v>
      </c>
      <c r="F100" s="223"/>
      <c r="G100" s="223"/>
      <c r="H100" s="223"/>
      <c r="I100" s="223"/>
      <c r="J100" s="10"/>
      <c r="K100" s="223" t="s">
        <v>100</v>
      </c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23"/>
      <c r="Z100" s="223"/>
      <c r="AA100" s="223"/>
      <c r="AB100" s="223"/>
      <c r="AC100" s="223"/>
      <c r="AD100" s="223"/>
      <c r="AE100" s="223"/>
      <c r="AF100" s="223"/>
      <c r="AG100" s="195">
        <f>'SO 03 - Plošina'!J32</f>
        <v>1210116.3400000001</v>
      </c>
      <c r="AH100" s="196"/>
      <c r="AI100" s="196"/>
      <c r="AJ100" s="196"/>
      <c r="AK100" s="196"/>
      <c r="AL100" s="196"/>
      <c r="AM100" s="196"/>
      <c r="AN100" s="195">
        <f t="shared" si="0"/>
        <v>1464240.77</v>
      </c>
      <c r="AO100" s="196"/>
      <c r="AP100" s="196"/>
      <c r="AQ100" s="86" t="s">
        <v>90</v>
      </c>
      <c r="AR100" s="48"/>
      <c r="AS100" s="87">
        <v>0</v>
      </c>
      <c r="AT100" s="88">
        <f t="shared" si="1"/>
        <v>254124.43</v>
      </c>
      <c r="AU100" s="89">
        <f>'SO 03 - Plošina'!P130</f>
        <v>45.852000000000004</v>
      </c>
      <c r="AV100" s="88">
        <f>'SO 03 - Plošina'!J35</f>
        <v>254124.43</v>
      </c>
      <c r="AW100" s="88">
        <f>'SO 03 - Plošina'!J36</f>
        <v>0</v>
      </c>
      <c r="AX100" s="88">
        <f>'SO 03 - Plošina'!J37</f>
        <v>0</v>
      </c>
      <c r="AY100" s="88">
        <f>'SO 03 - Plošina'!J38</f>
        <v>0</v>
      </c>
      <c r="AZ100" s="88">
        <f>'SO 03 - Plošina'!F35</f>
        <v>1210116.3400000001</v>
      </c>
      <c r="BA100" s="88">
        <f>'SO 03 - Plošina'!F36</f>
        <v>0</v>
      </c>
      <c r="BB100" s="88">
        <f>'SO 03 - Plošina'!F37</f>
        <v>0</v>
      </c>
      <c r="BC100" s="88">
        <f>'SO 03 - Plošina'!F38</f>
        <v>0</v>
      </c>
      <c r="BD100" s="90">
        <f>'SO 03 - Plošina'!F39</f>
        <v>0</v>
      </c>
      <c r="BT100" s="24" t="s">
        <v>87</v>
      </c>
      <c r="BV100" s="24" t="s">
        <v>81</v>
      </c>
      <c r="BW100" s="24" t="s">
        <v>101</v>
      </c>
      <c r="BX100" s="24" t="s">
        <v>99</v>
      </c>
      <c r="CL100" s="24" t="s">
        <v>1</v>
      </c>
    </row>
    <row r="101" spans="1:91" s="7" customFormat="1" ht="16.5" customHeight="1">
      <c r="B101" s="76"/>
      <c r="C101" s="77"/>
      <c r="D101" s="222" t="s">
        <v>102</v>
      </c>
      <c r="E101" s="222"/>
      <c r="F101" s="222"/>
      <c r="G101" s="222"/>
      <c r="H101" s="222"/>
      <c r="I101" s="78"/>
      <c r="J101" s="222" t="s">
        <v>103</v>
      </c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22"/>
      <c r="Z101" s="222"/>
      <c r="AA101" s="222"/>
      <c r="AB101" s="222"/>
      <c r="AC101" s="222"/>
      <c r="AD101" s="222"/>
      <c r="AE101" s="222"/>
      <c r="AF101" s="222"/>
      <c r="AG101" s="194">
        <f>ROUND(AG102,2)</f>
        <v>697430.78</v>
      </c>
      <c r="AH101" s="193"/>
      <c r="AI101" s="193"/>
      <c r="AJ101" s="193"/>
      <c r="AK101" s="193"/>
      <c r="AL101" s="193"/>
      <c r="AM101" s="193"/>
      <c r="AN101" s="192">
        <f t="shared" si="0"/>
        <v>843891.24</v>
      </c>
      <c r="AO101" s="193"/>
      <c r="AP101" s="193"/>
      <c r="AQ101" s="79" t="s">
        <v>85</v>
      </c>
      <c r="AR101" s="76"/>
      <c r="AS101" s="80">
        <f>ROUND(AS102,2)</f>
        <v>0</v>
      </c>
      <c r="AT101" s="81">
        <f t="shared" si="1"/>
        <v>146460.46</v>
      </c>
      <c r="AU101" s="82">
        <f>ROUND(AU102,5)</f>
        <v>240.32746</v>
      </c>
      <c r="AV101" s="81">
        <f>ROUND(AZ101*L29,2)</f>
        <v>146460.46</v>
      </c>
      <c r="AW101" s="81">
        <f>ROUND(BA101*L30,2)</f>
        <v>0</v>
      </c>
      <c r="AX101" s="81">
        <f>ROUND(BB101*L29,2)</f>
        <v>0</v>
      </c>
      <c r="AY101" s="81">
        <f>ROUND(BC101*L30,2)</f>
        <v>0</v>
      </c>
      <c r="AZ101" s="81">
        <f>ROUND(AZ102,2)</f>
        <v>697430.78</v>
      </c>
      <c r="BA101" s="81">
        <f>ROUND(BA102,2)</f>
        <v>0</v>
      </c>
      <c r="BB101" s="81">
        <f>ROUND(BB102,2)</f>
        <v>0</v>
      </c>
      <c r="BC101" s="81">
        <f>ROUND(BC102,2)</f>
        <v>0</v>
      </c>
      <c r="BD101" s="83">
        <f>ROUND(BD102,2)</f>
        <v>0</v>
      </c>
      <c r="BS101" s="84" t="s">
        <v>78</v>
      </c>
      <c r="BT101" s="84" t="s">
        <v>19</v>
      </c>
      <c r="BU101" s="84" t="s">
        <v>80</v>
      </c>
      <c r="BV101" s="84" t="s">
        <v>81</v>
      </c>
      <c r="BW101" s="84" t="s">
        <v>104</v>
      </c>
      <c r="BX101" s="84" t="s">
        <v>4</v>
      </c>
      <c r="CL101" s="84" t="s">
        <v>1</v>
      </c>
      <c r="CM101" s="84" t="s">
        <v>87</v>
      </c>
    </row>
    <row r="102" spans="1:91" s="4" customFormat="1" ht="16.5" customHeight="1">
      <c r="A102" s="85" t="s">
        <v>88</v>
      </c>
      <c r="B102" s="48"/>
      <c r="C102" s="10"/>
      <c r="D102" s="10"/>
      <c r="E102" s="223" t="s">
        <v>102</v>
      </c>
      <c r="F102" s="223"/>
      <c r="G102" s="223"/>
      <c r="H102" s="223"/>
      <c r="I102" s="223"/>
      <c r="J102" s="10"/>
      <c r="K102" s="223" t="s">
        <v>105</v>
      </c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23"/>
      <c r="Z102" s="223"/>
      <c r="AA102" s="223"/>
      <c r="AB102" s="223"/>
      <c r="AC102" s="223"/>
      <c r="AD102" s="223"/>
      <c r="AE102" s="223"/>
      <c r="AF102" s="223"/>
      <c r="AG102" s="195">
        <f>'SO 04 - Učebna biologie'!J32</f>
        <v>697430.78</v>
      </c>
      <c r="AH102" s="196"/>
      <c r="AI102" s="196"/>
      <c r="AJ102" s="196"/>
      <c r="AK102" s="196"/>
      <c r="AL102" s="196"/>
      <c r="AM102" s="196"/>
      <c r="AN102" s="195">
        <f t="shared" si="0"/>
        <v>843891.24</v>
      </c>
      <c r="AO102" s="196"/>
      <c r="AP102" s="196"/>
      <c r="AQ102" s="86" t="s">
        <v>90</v>
      </c>
      <c r="AR102" s="48"/>
      <c r="AS102" s="87">
        <v>0</v>
      </c>
      <c r="AT102" s="88">
        <f t="shared" si="1"/>
        <v>146460.46</v>
      </c>
      <c r="AU102" s="89">
        <f>'SO 04 - Učebna biologie'!P139</f>
        <v>240.32745899999995</v>
      </c>
      <c r="AV102" s="88">
        <f>'SO 04 - Učebna biologie'!J35</f>
        <v>146460.46</v>
      </c>
      <c r="AW102" s="88">
        <f>'SO 04 - Učebna biologie'!J36</f>
        <v>0</v>
      </c>
      <c r="AX102" s="88">
        <f>'SO 04 - Učebna biologie'!J37</f>
        <v>0</v>
      </c>
      <c r="AY102" s="88">
        <f>'SO 04 - Učebna biologie'!J38</f>
        <v>0</v>
      </c>
      <c r="AZ102" s="88">
        <f>'SO 04 - Učebna biologie'!F35</f>
        <v>697430.78</v>
      </c>
      <c r="BA102" s="88">
        <f>'SO 04 - Učebna biologie'!F36</f>
        <v>0</v>
      </c>
      <c r="BB102" s="88">
        <f>'SO 04 - Učebna biologie'!F37</f>
        <v>0</v>
      </c>
      <c r="BC102" s="88">
        <f>'SO 04 - Učebna biologie'!F38</f>
        <v>0</v>
      </c>
      <c r="BD102" s="90">
        <f>'SO 04 - Učebna biologie'!F39</f>
        <v>0</v>
      </c>
      <c r="BT102" s="24" t="s">
        <v>87</v>
      </c>
      <c r="BV102" s="24" t="s">
        <v>81</v>
      </c>
      <c r="BW102" s="24" t="s">
        <v>106</v>
      </c>
      <c r="BX102" s="24" t="s">
        <v>104</v>
      </c>
      <c r="CL102" s="24" t="s">
        <v>1</v>
      </c>
    </row>
    <row r="103" spans="1:91" s="7" customFormat="1" ht="16.5" customHeight="1">
      <c r="B103" s="76"/>
      <c r="C103" s="77"/>
      <c r="D103" s="222" t="s">
        <v>107</v>
      </c>
      <c r="E103" s="222"/>
      <c r="F103" s="222"/>
      <c r="G103" s="222"/>
      <c r="H103" s="222"/>
      <c r="I103" s="78"/>
      <c r="J103" s="222" t="s">
        <v>108</v>
      </c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22"/>
      <c r="Z103" s="222"/>
      <c r="AA103" s="222"/>
      <c r="AB103" s="222"/>
      <c r="AC103" s="222"/>
      <c r="AD103" s="222"/>
      <c r="AE103" s="222"/>
      <c r="AF103" s="222"/>
      <c r="AG103" s="194">
        <f>ROUND(AG104,2)</f>
        <v>694184.38</v>
      </c>
      <c r="AH103" s="193"/>
      <c r="AI103" s="193"/>
      <c r="AJ103" s="193"/>
      <c r="AK103" s="193"/>
      <c r="AL103" s="193"/>
      <c r="AM103" s="193"/>
      <c r="AN103" s="192">
        <f t="shared" si="0"/>
        <v>839963.1</v>
      </c>
      <c r="AO103" s="193"/>
      <c r="AP103" s="193"/>
      <c r="AQ103" s="79" t="s">
        <v>85</v>
      </c>
      <c r="AR103" s="76"/>
      <c r="AS103" s="80">
        <f>ROUND(AS104,2)</f>
        <v>0</v>
      </c>
      <c r="AT103" s="81">
        <f t="shared" si="1"/>
        <v>145778.72</v>
      </c>
      <c r="AU103" s="82">
        <f>ROUND(AU104,5)</f>
        <v>214.87906000000001</v>
      </c>
      <c r="AV103" s="81">
        <f>ROUND(AZ103*L29,2)</f>
        <v>145778.72</v>
      </c>
      <c r="AW103" s="81">
        <f>ROUND(BA103*L30,2)</f>
        <v>0</v>
      </c>
      <c r="AX103" s="81">
        <f>ROUND(BB103*L29,2)</f>
        <v>0</v>
      </c>
      <c r="AY103" s="81">
        <f>ROUND(BC103*L30,2)</f>
        <v>0</v>
      </c>
      <c r="AZ103" s="81">
        <f>ROUND(AZ104,2)</f>
        <v>694184.38</v>
      </c>
      <c r="BA103" s="81">
        <f>ROUND(BA104,2)</f>
        <v>0</v>
      </c>
      <c r="BB103" s="81">
        <f>ROUND(BB104,2)</f>
        <v>0</v>
      </c>
      <c r="BC103" s="81">
        <f>ROUND(BC104,2)</f>
        <v>0</v>
      </c>
      <c r="BD103" s="83">
        <f>ROUND(BD104,2)</f>
        <v>0</v>
      </c>
      <c r="BS103" s="84" t="s">
        <v>78</v>
      </c>
      <c r="BT103" s="84" t="s">
        <v>19</v>
      </c>
      <c r="BU103" s="84" t="s">
        <v>80</v>
      </c>
      <c r="BV103" s="84" t="s">
        <v>81</v>
      </c>
      <c r="BW103" s="84" t="s">
        <v>109</v>
      </c>
      <c r="BX103" s="84" t="s">
        <v>4</v>
      </c>
      <c r="CL103" s="84" t="s">
        <v>1</v>
      </c>
      <c r="CM103" s="84" t="s">
        <v>87</v>
      </c>
    </row>
    <row r="104" spans="1:91" s="4" customFormat="1" ht="16.5" customHeight="1">
      <c r="A104" s="85" t="s">
        <v>88</v>
      </c>
      <c r="B104" s="48"/>
      <c r="C104" s="10"/>
      <c r="D104" s="10"/>
      <c r="E104" s="223" t="s">
        <v>107</v>
      </c>
      <c r="F104" s="223"/>
      <c r="G104" s="223"/>
      <c r="H104" s="223"/>
      <c r="I104" s="223"/>
      <c r="J104" s="10"/>
      <c r="K104" s="223" t="s">
        <v>110</v>
      </c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23"/>
      <c r="Z104" s="223"/>
      <c r="AA104" s="223"/>
      <c r="AB104" s="223"/>
      <c r="AC104" s="223"/>
      <c r="AD104" s="223"/>
      <c r="AE104" s="223"/>
      <c r="AF104" s="223"/>
      <c r="AG104" s="195">
        <f>'SO 05 - Učebna fyziky'!J32</f>
        <v>694184.38</v>
      </c>
      <c r="AH104" s="196"/>
      <c r="AI104" s="196"/>
      <c r="AJ104" s="196"/>
      <c r="AK104" s="196"/>
      <c r="AL104" s="196"/>
      <c r="AM104" s="196"/>
      <c r="AN104" s="195">
        <f t="shared" si="0"/>
        <v>839963.1</v>
      </c>
      <c r="AO104" s="196"/>
      <c r="AP104" s="196"/>
      <c r="AQ104" s="86" t="s">
        <v>90</v>
      </c>
      <c r="AR104" s="48"/>
      <c r="AS104" s="87">
        <v>0</v>
      </c>
      <c r="AT104" s="88">
        <f t="shared" si="1"/>
        <v>145778.72</v>
      </c>
      <c r="AU104" s="89">
        <f>'SO 05 - Učebna fyziky'!P137</f>
        <v>214.87905899999998</v>
      </c>
      <c r="AV104" s="88">
        <f>'SO 05 - Učebna fyziky'!J35</f>
        <v>145778.72</v>
      </c>
      <c r="AW104" s="88">
        <f>'SO 05 - Učebna fyziky'!J36</f>
        <v>0</v>
      </c>
      <c r="AX104" s="88">
        <f>'SO 05 - Učebna fyziky'!J37</f>
        <v>0</v>
      </c>
      <c r="AY104" s="88">
        <f>'SO 05 - Učebna fyziky'!J38</f>
        <v>0</v>
      </c>
      <c r="AZ104" s="88">
        <f>'SO 05 - Učebna fyziky'!F35</f>
        <v>694184.38</v>
      </c>
      <c r="BA104" s="88">
        <f>'SO 05 - Učebna fyziky'!F36</f>
        <v>0</v>
      </c>
      <c r="BB104" s="88">
        <f>'SO 05 - Učebna fyziky'!F37</f>
        <v>0</v>
      </c>
      <c r="BC104" s="88">
        <f>'SO 05 - Učebna fyziky'!F38</f>
        <v>0</v>
      </c>
      <c r="BD104" s="90">
        <f>'SO 05 - Učebna fyziky'!F39</f>
        <v>0</v>
      </c>
      <c r="BT104" s="24" t="s">
        <v>87</v>
      </c>
      <c r="BV104" s="24" t="s">
        <v>81</v>
      </c>
      <c r="BW104" s="24" t="s">
        <v>111</v>
      </c>
      <c r="BX104" s="24" t="s">
        <v>109</v>
      </c>
      <c r="CL104" s="24" t="s">
        <v>1</v>
      </c>
    </row>
    <row r="105" spans="1:91" s="7" customFormat="1" ht="16.5" customHeight="1">
      <c r="B105" s="76"/>
      <c r="C105" s="77"/>
      <c r="D105" s="222" t="s">
        <v>112</v>
      </c>
      <c r="E105" s="222"/>
      <c r="F105" s="222"/>
      <c r="G105" s="222"/>
      <c r="H105" s="222"/>
      <c r="I105" s="78"/>
      <c r="J105" s="222" t="s">
        <v>113</v>
      </c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2"/>
      <c r="AG105" s="194">
        <f>ROUND(AG106,2)</f>
        <v>380722.35</v>
      </c>
      <c r="AH105" s="193"/>
      <c r="AI105" s="193"/>
      <c r="AJ105" s="193"/>
      <c r="AK105" s="193"/>
      <c r="AL105" s="193"/>
      <c r="AM105" s="193"/>
      <c r="AN105" s="192">
        <f t="shared" si="0"/>
        <v>460674.04</v>
      </c>
      <c r="AO105" s="193"/>
      <c r="AP105" s="193"/>
      <c r="AQ105" s="79" t="s">
        <v>85</v>
      </c>
      <c r="AR105" s="76"/>
      <c r="AS105" s="80">
        <f>ROUND(AS106,2)</f>
        <v>0</v>
      </c>
      <c r="AT105" s="81">
        <f t="shared" si="1"/>
        <v>79951.69</v>
      </c>
      <c r="AU105" s="82">
        <f>ROUND(AU106,5)</f>
        <v>89.999970000000005</v>
      </c>
      <c r="AV105" s="81">
        <f>ROUND(AZ105*L29,2)</f>
        <v>79951.69</v>
      </c>
      <c r="AW105" s="81">
        <f>ROUND(BA105*L30,2)</f>
        <v>0</v>
      </c>
      <c r="AX105" s="81">
        <f>ROUND(BB105*L29,2)</f>
        <v>0</v>
      </c>
      <c r="AY105" s="81">
        <f>ROUND(BC105*L30,2)</f>
        <v>0</v>
      </c>
      <c r="AZ105" s="81">
        <f>ROUND(AZ106,2)</f>
        <v>380722.35</v>
      </c>
      <c r="BA105" s="81">
        <f>ROUND(BA106,2)</f>
        <v>0</v>
      </c>
      <c r="BB105" s="81">
        <f>ROUND(BB106,2)</f>
        <v>0</v>
      </c>
      <c r="BC105" s="81">
        <f>ROUND(BC106,2)</f>
        <v>0</v>
      </c>
      <c r="BD105" s="83">
        <f>ROUND(BD106,2)</f>
        <v>0</v>
      </c>
      <c r="BS105" s="84" t="s">
        <v>78</v>
      </c>
      <c r="BT105" s="84" t="s">
        <v>19</v>
      </c>
      <c r="BU105" s="84" t="s">
        <v>80</v>
      </c>
      <c r="BV105" s="84" t="s">
        <v>81</v>
      </c>
      <c r="BW105" s="84" t="s">
        <v>114</v>
      </c>
      <c r="BX105" s="84" t="s">
        <v>4</v>
      </c>
      <c r="CL105" s="84" t="s">
        <v>1</v>
      </c>
      <c r="CM105" s="84" t="s">
        <v>87</v>
      </c>
    </row>
    <row r="106" spans="1:91" s="4" customFormat="1" ht="16.5" customHeight="1">
      <c r="A106" s="85" t="s">
        <v>88</v>
      </c>
      <c r="B106" s="48"/>
      <c r="C106" s="10"/>
      <c r="D106" s="10"/>
      <c r="E106" s="223" t="s">
        <v>112</v>
      </c>
      <c r="F106" s="223"/>
      <c r="G106" s="223"/>
      <c r="H106" s="223"/>
      <c r="I106" s="223"/>
      <c r="J106" s="10"/>
      <c r="K106" s="223" t="s">
        <v>115</v>
      </c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23"/>
      <c r="Z106" s="223"/>
      <c r="AA106" s="223"/>
      <c r="AB106" s="223"/>
      <c r="AC106" s="223"/>
      <c r="AD106" s="223"/>
      <c r="AE106" s="223"/>
      <c r="AF106" s="223"/>
      <c r="AG106" s="195">
        <f>'SO 06 - Stavební úpravy -...'!J32</f>
        <v>380722.35</v>
      </c>
      <c r="AH106" s="196"/>
      <c r="AI106" s="196"/>
      <c r="AJ106" s="196"/>
      <c r="AK106" s="196"/>
      <c r="AL106" s="196"/>
      <c r="AM106" s="196"/>
      <c r="AN106" s="195">
        <f t="shared" si="0"/>
        <v>460674.04</v>
      </c>
      <c r="AO106" s="196"/>
      <c r="AP106" s="196"/>
      <c r="AQ106" s="86" t="s">
        <v>90</v>
      </c>
      <c r="AR106" s="48"/>
      <c r="AS106" s="87">
        <v>0</v>
      </c>
      <c r="AT106" s="88">
        <f t="shared" si="1"/>
        <v>79951.69</v>
      </c>
      <c r="AU106" s="89">
        <f>'SO 06 - Stavební úpravy -...'!P137</f>
        <v>89.999971000000016</v>
      </c>
      <c r="AV106" s="88">
        <f>'SO 06 - Stavební úpravy -...'!J35</f>
        <v>79951.69</v>
      </c>
      <c r="AW106" s="88">
        <f>'SO 06 - Stavební úpravy -...'!J36</f>
        <v>0</v>
      </c>
      <c r="AX106" s="88">
        <f>'SO 06 - Stavební úpravy -...'!J37</f>
        <v>0</v>
      </c>
      <c r="AY106" s="88">
        <f>'SO 06 - Stavební úpravy -...'!J38</f>
        <v>0</v>
      </c>
      <c r="AZ106" s="88">
        <f>'SO 06 - Stavební úpravy -...'!F35</f>
        <v>380722.35</v>
      </c>
      <c r="BA106" s="88">
        <f>'SO 06 - Stavební úpravy -...'!F36</f>
        <v>0</v>
      </c>
      <c r="BB106" s="88">
        <f>'SO 06 - Stavební úpravy -...'!F37</f>
        <v>0</v>
      </c>
      <c r="BC106" s="88">
        <f>'SO 06 - Stavební úpravy -...'!F38</f>
        <v>0</v>
      </c>
      <c r="BD106" s="90">
        <f>'SO 06 - Stavební úpravy -...'!F39</f>
        <v>0</v>
      </c>
      <c r="BT106" s="24" t="s">
        <v>87</v>
      </c>
      <c r="BV106" s="24" t="s">
        <v>81</v>
      </c>
      <c r="BW106" s="24" t="s">
        <v>116</v>
      </c>
      <c r="BX106" s="24" t="s">
        <v>114</v>
      </c>
      <c r="CL106" s="24" t="s">
        <v>1</v>
      </c>
    </row>
    <row r="107" spans="1:91" s="7" customFormat="1" ht="16.5" customHeight="1">
      <c r="B107" s="76"/>
      <c r="C107" s="77"/>
      <c r="D107" s="222" t="s">
        <v>117</v>
      </c>
      <c r="E107" s="222"/>
      <c r="F107" s="222"/>
      <c r="G107" s="222"/>
      <c r="H107" s="222"/>
      <c r="I107" s="78"/>
      <c r="J107" s="222" t="s">
        <v>118</v>
      </c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22"/>
      <c r="Z107" s="222"/>
      <c r="AA107" s="222"/>
      <c r="AB107" s="222"/>
      <c r="AC107" s="222"/>
      <c r="AD107" s="222"/>
      <c r="AE107" s="222"/>
      <c r="AF107" s="222"/>
      <c r="AG107" s="194">
        <f>ROUND(AG108,2)</f>
        <v>269475.07</v>
      </c>
      <c r="AH107" s="193"/>
      <c r="AI107" s="193"/>
      <c r="AJ107" s="193"/>
      <c r="AK107" s="193"/>
      <c r="AL107" s="193"/>
      <c r="AM107" s="193"/>
      <c r="AN107" s="192">
        <f t="shared" si="0"/>
        <v>326064.83</v>
      </c>
      <c r="AO107" s="193"/>
      <c r="AP107" s="193"/>
      <c r="AQ107" s="79" t="s">
        <v>85</v>
      </c>
      <c r="AR107" s="76"/>
      <c r="AS107" s="80">
        <f>ROUND(AS108,2)</f>
        <v>0</v>
      </c>
      <c r="AT107" s="81">
        <f t="shared" si="1"/>
        <v>56589.760000000002</v>
      </c>
      <c r="AU107" s="82">
        <f>ROUND(AU108,5)</f>
        <v>141.42519999999999</v>
      </c>
      <c r="AV107" s="81">
        <f>ROUND(AZ107*L29,2)</f>
        <v>56589.760000000002</v>
      </c>
      <c r="AW107" s="81">
        <f>ROUND(BA107*L30,2)</f>
        <v>0</v>
      </c>
      <c r="AX107" s="81">
        <f>ROUND(BB107*L29,2)</f>
        <v>0</v>
      </c>
      <c r="AY107" s="81">
        <f>ROUND(BC107*L30,2)</f>
        <v>0</v>
      </c>
      <c r="AZ107" s="81">
        <f>ROUND(AZ108,2)</f>
        <v>269475.07</v>
      </c>
      <c r="BA107" s="81">
        <f>ROUND(BA108,2)</f>
        <v>0</v>
      </c>
      <c r="BB107" s="81">
        <f>ROUND(BB108,2)</f>
        <v>0</v>
      </c>
      <c r="BC107" s="81">
        <f>ROUND(BC108,2)</f>
        <v>0</v>
      </c>
      <c r="BD107" s="83">
        <f>ROUND(BD108,2)</f>
        <v>0</v>
      </c>
      <c r="BS107" s="84" t="s">
        <v>78</v>
      </c>
      <c r="BT107" s="84" t="s">
        <v>19</v>
      </c>
      <c r="BU107" s="84" t="s">
        <v>80</v>
      </c>
      <c r="BV107" s="84" t="s">
        <v>81</v>
      </c>
      <c r="BW107" s="84" t="s">
        <v>119</v>
      </c>
      <c r="BX107" s="84" t="s">
        <v>4</v>
      </c>
      <c r="CL107" s="84" t="s">
        <v>1</v>
      </c>
      <c r="CM107" s="84" t="s">
        <v>87</v>
      </c>
    </row>
    <row r="108" spans="1:91" s="4" customFormat="1" ht="16.5" customHeight="1">
      <c r="A108" s="85" t="s">
        <v>88</v>
      </c>
      <c r="B108" s="48"/>
      <c r="C108" s="10"/>
      <c r="D108" s="10"/>
      <c r="E108" s="223" t="s">
        <v>117</v>
      </c>
      <c r="F108" s="223"/>
      <c r="G108" s="223"/>
      <c r="H108" s="223"/>
      <c r="I108" s="223"/>
      <c r="J108" s="10"/>
      <c r="K108" s="223" t="s">
        <v>120</v>
      </c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23"/>
      <c r="Z108" s="223"/>
      <c r="AA108" s="223"/>
      <c r="AB108" s="223"/>
      <c r="AC108" s="223"/>
      <c r="AD108" s="223"/>
      <c r="AE108" s="223"/>
      <c r="AF108" s="223"/>
      <c r="AG108" s="195">
        <f>'SO 09 - Úprava zeleně'!J32</f>
        <v>269475.07</v>
      </c>
      <c r="AH108" s="196"/>
      <c r="AI108" s="196"/>
      <c r="AJ108" s="196"/>
      <c r="AK108" s="196"/>
      <c r="AL108" s="196"/>
      <c r="AM108" s="196"/>
      <c r="AN108" s="195">
        <f t="shared" si="0"/>
        <v>326064.83</v>
      </c>
      <c r="AO108" s="196"/>
      <c r="AP108" s="196"/>
      <c r="AQ108" s="86" t="s">
        <v>90</v>
      </c>
      <c r="AR108" s="48"/>
      <c r="AS108" s="91">
        <v>0</v>
      </c>
      <c r="AT108" s="92">
        <f t="shared" si="1"/>
        <v>56589.760000000002</v>
      </c>
      <c r="AU108" s="93">
        <f>'SO 09 - Úprava zeleně'!P124</f>
        <v>141.425196</v>
      </c>
      <c r="AV108" s="92">
        <f>'SO 09 - Úprava zeleně'!J35</f>
        <v>56589.760000000002</v>
      </c>
      <c r="AW108" s="92">
        <f>'SO 09 - Úprava zeleně'!J36</f>
        <v>0</v>
      </c>
      <c r="AX108" s="92">
        <f>'SO 09 - Úprava zeleně'!J37</f>
        <v>0</v>
      </c>
      <c r="AY108" s="92">
        <f>'SO 09 - Úprava zeleně'!J38</f>
        <v>0</v>
      </c>
      <c r="AZ108" s="92">
        <f>'SO 09 - Úprava zeleně'!F35</f>
        <v>269475.07</v>
      </c>
      <c r="BA108" s="92">
        <f>'SO 09 - Úprava zeleně'!F36</f>
        <v>0</v>
      </c>
      <c r="BB108" s="92">
        <f>'SO 09 - Úprava zeleně'!F37</f>
        <v>0</v>
      </c>
      <c r="BC108" s="92">
        <f>'SO 09 - Úprava zeleně'!F38</f>
        <v>0</v>
      </c>
      <c r="BD108" s="94">
        <f>'SO 09 - Úprava zeleně'!F39</f>
        <v>0</v>
      </c>
      <c r="BT108" s="24" t="s">
        <v>87</v>
      </c>
      <c r="BV108" s="24" t="s">
        <v>81</v>
      </c>
      <c r="BW108" s="24" t="s">
        <v>121</v>
      </c>
      <c r="BX108" s="24" t="s">
        <v>119</v>
      </c>
      <c r="CL108" s="24" t="s">
        <v>1</v>
      </c>
    </row>
    <row r="109" spans="1:91" s="2" customFormat="1" ht="30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30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</row>
    <row r="110" spans="1:91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30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</row>
  </sheetData>
  <mergeCells count="92">
    <mergeCell ref="I92:AF92"/>
    <mergeCell ref="J97:AF97"/>
    <mergeCell ref="J99:AF99"/>
    <mergeCell ref="J95:AF95"/>
    <mergeCell ref="J101:AF101"/>
    <mergeCell ref="E96:I96"/>
    <mergeCell ref="E98:I98"/>
    <mergeCell ref="E100:I100"/>
    <mergeCell ref="C92:G92"/>
    <mergeCell ref="D97:H97"/>
    <mergeCell ref="D101:H101"/>
    <mergeCell ref="D95:H95"/>
    <mergeCell ref="D99:H99"/>
    <mergeCell ref="L85:AO85"/>
    <mergeCell ref="D105:H105"/>
    <mergeCell ref="J105:AF105"/>
    <mergeCell ref="E106:I106"/>
    <mergeCell ref="K106:AF106"/>
    <mergeCell ref="AN104:AP104"/>
    <mergeCell ref="AN101:AP101"/>
    <mergeCell ref="AN92:AP92"/>
    <mergeCell ref="AN100:AP100"/>
    <mergeCell ref="AN99:AP99"/>
    <mergeCell ref="AN95:AP95"/>
    <mergeCell ref="AN96:AP96"/>
    <mergeCell ref="AN98:AP98"/>
    <mergeCell ref="AN102:AP102"/>
    <mergeCell ref="AN97:AP97"/>
    <mergeCell ref="J103:AF103"/>
    <mergeCell ref="D107:H107"/>
    <mergeCell ref="J107:AF107"/>
    <mergeCell ref="E108:I108"/>
    <mergeCell ref="K108:AF108"/>
    <mergeCell ref="AG94:AM94"/>
    <mergeCell ref="K96:AF96"/>
    <mergeCell ref="K102:AF102"/>
    <mergeCell ref="K104:AF104"/>
    <mergeCell ref="K100:AF100"/>
    <mergeCell ref="K98:AF98"/>
    <mergeCell ref="E104:I104"/>
    <mergeCell ref="E102:I102"/>
    <mergeCell ref="D103:H103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8:AM98"/>
    <mergeCell ref="AG104:AM104"/>
    <mergeCell ref="AG92:AM92"/>
    <mergeCell ref="AG96:AM96"/>
    <mergeCell ref="AG99:AM99"/>
    <mergeCell ref="AG103:AM103"/>
    <mergeCell ref="AG97:AM97"/>
    <mergeCell ref="AG95:AM95"/>
    <mergeCell ref="AG102:AM102"/>
    <mergeCell ref="AG101:AM101"/>
    <mergeCell ref="AG100:AM100"/>
    <mergeCell ref="AM87:AN87"/>
    <mergeCell ref="AM89:AP89"/>
    <mergeCell ref="AM90:AP90"/>
    <mergeCell ref="AN103:AP103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6" location="'SO 01 - WC 1. stupeň'!C2" display="/" xr:uid="{00000000-0004-0000-0000-000000000000}"/>
    <hyperlink ref="A98" location="'SO 02 - WC 2. stupeň'!C2" display="/" xr:uid="{00000000-0004-0000-0000-000001000000}"/>
    <hyperlink ref="A100" location="'SO 03 - Plošina'!C2" display="/" xr:uid="{00000000-0004-0000-0000-000002000000}"/>
    <hyperlink ref="A102" location="'SO 04 - Učebna biologie'!C2" display="/" xr:uid="{00000000-0004-0000-0000-000003000000}"/>
    <hyperlink ref="A104" location="'SO 05 - Učebna fyziky'!C2" display="/" xr:uid="{00000000-0004-0000-0000-000004000000}"/>
    <hyperlink ref="A106" location="'SO 06 - Stavební úpravy -...'!C2" display="/" xr:uid="{00000000-0004-0000-0000-000005000000}"/>
    <hyperlink ref="A108" location="'SO 09 - Úprava zeleně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59"/>
  <sheetViews>
    <sheetView showGridLines="0" topLeftCell="A238" workbookViewId="0">
      <selection activeCell="I262" sqref="I26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91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124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5" t="s">
        <v>126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16" t="str">
        <f>'Rekapitulace stavby'!E14</f>
        <v xml:space="preserve"> </v>
      </c>
      <c r="F20" s="216"/>
      <c r="G20" s="216"/>
      <c r="H20" s="216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18" t="s">
        <v>1</v>
      </c>
      <c r="F29" s="218"/>
      <c r="G29" s="218"/>
      <c r="H29" s="21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ROUND(J142, 2)</f>
        <v>945112.45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ROUND((SUM(BE142:BE358)),  2)</f>
        <v>945112.45</v>
      </c>
      <c r="G35" s="29"/>
      <c r="H35" s="29"/>
      <c r="I35" s="103">
        <v>0.21</v>
      </c>
      <c r="J35" s="102">
        <f>ROUND(((SUM(BE142:BE358))*I35),  2)</f>
        <v>198473.61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ROUND((SUM(BF142:BF358)),  2)</f>
        <v>0</v>
      </c>
      <c r="G36" s="29"/>
      <c r="H36" s="29"/>
      <c r="I36" s="103">
        <v>0.15</v>
      </c>
      <c r="J36" s="102">
        <f>ROUND(((SUM(BF142:BF358))*I36),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ROUND((SUM(BG142:BG358)),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ROUND((SUM(BH142:BH358)),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ROUND((SUM(BI142:BI358)),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1143586.06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124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5" t="str">
        <f>E11</f>
        <v>SO 01 - WC 1. stupeň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J142</f>
        <v>945112.45000000007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132</v>
      </c>
      <c r="E99" s="117"/>
      <c r="F99" s="117"/>
      <c r="G99" s="117"/>
      <c r="H99" s="117"/>
      <c r="I99" s="117"/>
      <c r="J99" s="118">
        <f>J143</f>
        <v>120150.49</v>
      </c>
      <c r="L99" s="115"/>
    </row>
    <row r="100" spans="1:47" s="10" customFormat="1" ht="19.899999999999999" customHeight="1">
      <c r="B100" s="119"/>
      <c r="D100" s="120" t="s">
        <v>133</v>
      </c>
      <c r="E100" s="121"/>
      <c r="F100" s="121"/>
      <c r="G100" s="121"/>
      <c r="H100" s="121"/>
      <c r="I100" s="121"/>
      <c r="J100" s="122">
        <f>J144</f>
        <v>24798.920000000002</v>
      </c>
      <c r="L100" s="119"/>
    </row>
    <row r="101" spans="1:47" s="10" customFormat="1" ht="19.899999999999999" customHeight="1">
      <c r="B101" s="119"/>
      <c r="D101" s="120" t="s">
        <v>134</v>
      </c>
      <c r="E101" s="121"/>
      <c r="F101" s="121"/>
      <c r="G101" s="121"/>
      <c r="H101" s="121"/>
      <c r="I101" s="121"/>
      <c r="J101" s="122">
        <f>J168</f>
        <v>728</v>
      </c>
      <c r="L101" s="119"/>
    </row>
    <row r="102" spans="1:47" s="10" customFormat="1" ht="19.899999999999999" customHeight="1">
      <c r="B102" s="119"/>
      <c r="D102" s="120" t="s">
        <v>135</v>
      </c>
      <c r="E102" s="121"/>
      <c r="F102" s="121"/>
      <c r="G102" s="121"/>
      <c r="H102" s="121"/>
      <c r="I102" s="121"/>
      <c r="J102" s="122">
        <f>J170</f>
        <v>41618.639999999999</v>
      </c>
      <c r="L102" s="119"/>
    </row>
    <row r="103" spans="1:47" s="10" customFormat="1" ht="19.899999999999999" customHeight="1">
      <c r="B103" s="119"/>
      <c r="D103" s="120" t="s">
        <v>136</v>
      </c>
      <c r="E103" s="121"/>
      <c r="F103" s="121"/>
      <c r="G103" s="121"/>
      <c r="H103" s="121"/>
      <c r="I103" s="121"/>
      <c r="J103" s="122">
        <f>J196</f>
        <v>22549.510000000002</v>
      </c>
      <c r="L103" s="119"/>
    </row>
    <row r="104" spans="1:47" s="10" customFormat="1" ht="19.899999999999999" customHeight="1">
      <c r="B104" s="119"/>
      <c r="D104" s="120" t="s">
        <v>137</v>
      </c>
      <c r="E104" s="121"/>
      <c r="F104" s="121"/>
      <c r="G104" s="121"/>
      <c r="H104" s="121"/>
      <c r="I104" s="121"/>
      <c r="J104" s="122">
        <f>J224</f>
        <v>28611.16</v>
      </c>
      <c r="L104" s="119"/>
    </row>
    <row r="105" spans="1:47" s="10" customFormat="1" ht="19.899999999999999" customHeight="1">
      <c r="B105" s="119"/>
      <c r="D105" s="120" t="s">
        <v>138</v>
      </c>
      <c r="E105" s="121"/>
      <c r="F105" s="121"/>
      <c r="G105" s="121"/>
      <c r="H105" s="121"/>
      <c r="I105" s="121"/>
      <c r="J105" s="122">
        <f>J231</f>
        <v>1844.26</v>
      </c>
      <c r="L105" s="119"/>
    </row>
    <row r="106" spans="1:47" s="9" customFormat="1" ht="24.95" customHeight="1">
      <c r="B106" s="115"/>
      <c r="D106" s="116" t="s">
        <v>139</v>
      </c>
      <c r="E106" s="117"/>
      <c r="F106" s="117"/>
      <c r="G106" s="117"/>
      <c r="H106" s="117"/>
      <c r="I106" s="117"/>
      <c r="J106" s="118">
        <f>J233</f>
        <v>705330.20000000007</v>
      </c>
      <c r="L106" s="115"/>
    </row>
    <row r="107" spans="1:47" s="10" customFormat="1" ht="19.899999999999999" customHeight="1">
      <c r="B107" s="119"/>
      <c r="D107" s="120" t="s">
        <v>140</v>
      </c>
      <c r="E107" s="121"/>
      <c r="F107" s="121"/>
      <c r="G107" s="121"/>
      <c r="H107" s="121"/>
      <c r="I107" s="121"/>
      <c r="J107" s="122">
        <f>J234</f>
        <v>36701.629999999997</v>
      </c>
      <c r="L107" s="119"/>
    </row>
    <row r="108" spans="1:47" s="10" customFormat="1" ht="19.899999999999999" customHeight="1">
      <c r="B108" s="119"/>
      <c r="D108" s="120" t="s">
        <v>141</v>
      </c>
      <c r="E108" s="121"/>
      <c r="F108" s="121"/>
      <c r="G108" s="121"/>
      <c r="H108" s="121"/>
      <c r="I108" s="121"/>
      <c r="J108" s="122">
        <f>J244</f>
        <v>303081</v>
      </c>
      <c r="L108" s="119"/>
    </row>
    <row r="109" spans="1:47" s="10" customFormat="1" ht="19.899999999999999" customHeight="1">
      <c r="B109" s="119"/>
      <c r="D109" s="120" t="s">
        <v>142</v>
      </c>
      <c r="E109" s="121"/>
      <c r="F109" s="121"/>
      <c r="G109" s="121"/>
      <c r="H109" s="121"/>
      <c r="I109" s="121"/>
      <c r="J109" s="122">
        <f>J246</f>
        <v>16640</v>
      </c>
      <c r="L109" s="119"/>
    </row>
    <row r="110" spans="1:47" s="10" customFormat="1" ht="19.899999999999999" customHeight="1">
      <c r="B110" s="119"/>
      <c r="D110" s="120" t="s">
        <v>143</v>
      </c>
      <c r="E110" s="121"/>
      <c r="F110" s="121"/>
      <c r="G110" s="121"/>
      <c r="H110" s="121"/>
      <c r="I110" s="121"/>
      <c r="J110" s="122">
        <f>J260</f>
        <v>32369</v>
      </c>
      <c r="L110" s="119"/>
    </row>
    <row r="111" spans="1:47" s="10" customFormat="1" ht="19.899999999999999" customHeight="1">
      <c r="B111" s="119"/>
      <c r="D111" s="120" t="s">
        <v>144</v>
      </c>
      <c r="E111" s="121"/>
      <c r="F111" s="121"/>
      <c r="G111" s="121"/>
      <c r="H111" s="121"/>
      <c r="I111" s="121"/>
      <c r="J111" s="122">
        <f>J262</f>
        <v>54654.5</v>
      </c>
      <c r="L111" s="119"/>
    </row>
    <row r="112" spans="1:47" s="10" customFormat="1" ht="19.899999999999999" customHeight="1">
      <c r="B112" s="119"/>
      <c r="D112" s="120" t="s">
        <v>145</v>
      </c>
      <c r="E112" s="121"/>
      <c r="F112" s="121"/>
      <c r="G112" s="121"/>
      <c r="H112" s="121"/>
      <c r="I112" s="121"/>
      <c r="J112" s="122">
        <f>J271</f>
        <v>15844.580000000002</v>
      </c>
      <c r="L112" s="119"/>
    </row>
    <row r="113" spans="1:31" s="10" customFormat="1" ht="19.899999999999999" customHeight="1">
      <c r="B113" s="119"/>
      <c r="D113" s="120" t="s">
        <v>146</v>
      </c>
      <c r="E113" s="121"/>
      <c r="F113" s="121"/>
      <c r="G113" s="121"/>
      <c r="H113" s="121"/>
      <c r="I113" s="121"/>
      <c r="J113" s="122">
        <f>J285</f>
        <v>68685.239999999991</v>
      </c>
      <c r="L113" s="119"/>
    </row>
    <row r="114" spans="1:31" s="10" customFormat="1" ht="19.899999999999999" customHeight="1">
      <c r="B114" s="119"/>
      <c r="D114" s="120" t="s">
        <v>147</v>
      </c>
      <c r="E114" s="121"/>
      <c r="F114" s="121"/>
      <c r="G114" s="121"/>
      <c r="H114" s="121"/>
      <c r="I114" s="121"/>
      <c r="J114" s="122">
        <f>J301</f>
        <v>172392.85000000003</v>
      </c>
      <c r="L114" s="119"/>
    </row>
    <row r="115" spans="1:31" s="10" customFormat="1" ht="19.899999999999999" customHeight="1">
      <c r="B115" s="119"/>
      <c r="D115" s="120" t="s">
        <v>148</v>
      </c>
      <c r="E115" s="121"/>
      <c r="F115" s="121"/>
      <c r="G115" s="121"/>
      <c r="H115" s="121"/>
      <c r="I115" s="121"/>
      <c r="J115" s="122">
        <f>J344</f>
        <v>4961.3999999999996</v>
      </c>
      <c r="L115" s="119"/>
    </row>
    <row r="116" spans="1:31" s="9" customFormat="1" ht="24.95" customHeight="1">
      <c r="B116" s="115"/>
      <c r="D116" s="116" t="s">
        <v>149</v>
      </c>
      <c r="E116" s="117"/>
      <c r="F116" s="117"/>
      <c r="G116" s="117"/>
      <c r="H116" s="117"/>
      <c r="I116" s="117"/>
      <c r="J116" s="118">
        <f>J351</f>
        <v>89631.76</v>
      </c>
      <c r="L116" s="115"/>
    </row>
    <row r="117" spans="1:31" s="10" customFormat="1" ht="19.899999999999999" customHeight="1">
      <c r="B117" s="119"/>
      <c r="D117" s="120" t="s">
        <v>150</v>
      </c>
      <c r="E117" s="121"/>
      <c r="F117" s="121"/>
      <c r="G117" s="121"/>
      <c r="H117" s="121"/>
      <c r="I117" s="121"/>
      <c r="J117" s="122">
        <f>J352</f>
        <v>89631.76</v>
      </c>
      <c r="L117" s="119"/>
    </row>
    <row r="118" spans="1:31" s="9" customFormat="1" ht="24.95" customHeight="1">
      <c r="B118" s="115"/>
      <c r="D118" s="116" t="s">
        <v>151</v>
      </c>
      <c r="E118" s="117"/>
      <c r="F118" s="117"/>
      <c r="G118" s="117"/>
      <c r="H118" s="117"/>
      <c r="I118" s="117"/>
      <c r="J118" s="118">
        <f>J354</f>
        <v>30000</v>
      </c>
      <c r="L118" s="115"/>
    </row>
    <row r="119" spans="1:31" s="10" customFormat="1" ht="19.899999999999999" customHeight="1">
      <c r="B119" s="119"/>
      <c r="D119" s="120" t="s">
        <v>152</v>
      </c>
      <c r="E119" s="121"/>
      <c r="F119" s="121"/>
      <c r="G119" s="121"/>
      <c r="H119" s="121"/>
      <c r="I119" s="121"/>
      <c r="J119" s="122">
        <f>J355</f>
        <v>15000</v>
      </c>
      <c r="L119" s="119"/>
    </row>
    <row r="120" spans="1:31" s="10" customFormat="1" ht="19.899999999999999" customHeight="1">
      <c r="B120" s="119"/>
      <c r="D120" s="120" t="s">
        <v>153</v>
      </c>
      <c r="E120" s="121"/>
      <c r="F120" s="121"/>
      <c r="G120" s="121"/>
      <c r="H120" s="121"/>
      <c r="I120" s="121"/>
      <c r="J120" s="122">
        <f>J357</f>
        <v>15000</v>
      </c>
      <c r="L120" s="119"/>
    </row>
    <row r="121" spans="1:31" s="2" customFormat="1" ht="21.7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6" spans="1:31" s="2" customFormat="1" ht="6.95" customHeight="1">
      <c r="A126" s="29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4.95" customHeight="1">
      <c r="A127" s="29"/>
      <c r="B127" s="30"/>
      <c r="C127" s="21" t="s">
        <v>154</v>
      </c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3" s="2" customFormat="1" ht="12" customHeight="1">
      <c r="A129" s="29"/>
      <c r="B129" s="30"/>
      <c r="C129" s="26" t="s">
        <v>14</v>
      </c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3" s="2" customFormat="1" ht="23.25" customHeight="1">
      <c r="A130" s="29"/>
      <c r="B130" s="30"/>
      <c r="C130" s="29"/>
      <c r="D130" s="29"/>
      <c r="E130" s="231" t="str">
        <f>E7</f>
        <v>Bezbariérovost a modernizace odborných učeben fyziky a biologie ZŠ Za Nádražím</v>
      </c>
      <c r="F130" s="232"/>
      <c r="G130" s="232"/>
      <c r="H130" s="232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3" s="1" customFormat="1" ht="12" customHeight="1">
      <c r="B131" s="20"/>
      <c r="C131" s="26" t="s">
        <v>123</v>
      </c>
      <c r="L131" s="20"/>
    </row>
    <row r="132" spans="1:63" s="2" customFormat="1" ht="16.5" customHeight="1">
      <c r="A132" s="29"/>
      <c r="B132" s="30"/>
      <c r="C132" s="29"/>
      <c r="D132" s="29"/>
      <c r="E132" s="231" t="s">
        <v>124</v>
      </c>
      <c r="F132" s="230"/>
      <c r="G132" s="230"/>
      <c r="H132" s="230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3" s="2" customFormat="1" ht="12" customHeight="1">
      <c r="A133" s="29"/>
      <c r="B133" s="30"/>
      <c r="C133" s="26" t="s">
        <v>125</v>
      </c>
      <c r="D133" s="29"/>
      <c r="E133" s="29"/>
      <c r="F133" s="29"/>
      <c r="G133" s="29"/>
      <c r="H133" s="29"/>
      <c r="I133" s="29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3" s="2" customFormat="1" ht="16.5" customHeight="1">
      <c r="A134" s="29"/>
      <c r="B134" s="30"/>
      <c r="C134" s="29"/>
      <c r="D134" s="29"/>
      <c r="E134" s="225" t="str">
        <f>E11</f>
        <v>SO 01 - WC 1. stupeň</v>
      </c>
      <c r="F134" s="230"/>
      <c r="G134" s="230"/>
      <c r="H134" s="230"/>
      <c r="I134" s="29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3" s="2" customFormat="1" ht="6.9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3" s="2" customFormat="1" ht="12" customHeight="1">
      <c r="A136" s="29"/>
      <c r="B136" s="30"/>
      <c r="C136" s="26" t="s">
        <v>20</v>
      </c>
      <c r="D136" s="29"/>
      <c r="E136" s="29"/>
      <c r="F136" s="24" t="str">
        <f>F14</f>
        <v>Český Krumlov</v>
      </c>
      <c r="G136" s="29"/>
      <c r="H136" s="29"/>
      <c r="I136" s="26" t="s">
        <v>22</v>
      </c>
      <c r="J136" s="52" t="str">
        <f>IF(J14="","",J14)</f>
        <v>1. 6. 2020</v>
      </c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3" s="2" customFormat="1" ht="6.95" customHeight="1">
      <c r="A137" s="29"/>
      <c r="B137" s="30"/>
      <c r="C137" s="29"/>
      <c r="D137" s="29"/>
      <c r="E137" s="29"/>
      <c r="F137" s="29"/>
      <c r="G137" s="29"/>
      <c r="H137" s="29"/>
      <c r="I137" s="29"/>
      <c r="J137" s="29"/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3" s="2" customFormat="1" ht="15.2" customHeight="1">
      <c r="A138" s="29"/>
      <c r="B138" s="30"/>
      <c r="C138" s="26" t="s">
        <v>26</v>
      </c>
      <c r="D138" s="29"/>
      <c r="E138" s="29"/>
      <c r="F138" s="24" t="str">
        <f>E17</f>
        <v>Město Český Krumlov, nám. Svornosti 1</v>
      </c>
      <c r="G138" s="29"/>
      <c r="H138" s="29"/>
      <c r="I138" s="26" t="s">
        <v>32</v>
      </c>
      <c r="J138" s="27" t="str">
        <f>E23</f>
        <v>WÍZNER AA</v>
      </c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3" s="2" customFormat="1" ht="15.2" customHeight="1">
      <c r="A139" s="29"/>
      <c r="B139" s="30"/>
      <c r="C139" s="26" t="s">
        <v>30</v>
      </c>
      <c r="D139" s="29"/>
      <c r="E139" s="29"/>
      <c r="F139" s="24" t="str">
        <f>IF(E20="","",E20)</f>
        <v xml:space="preserve"> </v>
      </c>
      <c r="G139" s="29"/>
      <c r="H139" s="29"/>
      <c r="I139" s="26" t="s">
        <v>35</v>
      </c>
      <c r="J139" s="27" t="str">
        <f>E26</f>
        <v>Filip Šimek</v>
      </c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63" s="2" customFormat="1" ht="10.35" customHeight="1">
      <c r="A140" s="29"/>
      <c r="B140" s="30"/>
      <c r="C140" s="29"/>
      <c r="D140" s="29"/>
      <c r="E140" s="29"/>
      <c r="F140" s="29"/>
      <c r="G140" s="29"/>
      <c r="H140" s="29"/>
      <c r="I140" s="29"/>
      <c r="J140" s="29"/>
      <c r="K140" s="29"/>
      <c r="L140" s="3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63" s="11" customFormat="1" ht="29.25" customHeight="1">
      <c r="A141" s="123"/>
      <c r="B141" s="124"/>
      <c r="C141" s="125" t="s">
        <v>155</v>
      </c>
      <c r="D141" s="126" t="s">
        <v>64</v>
      </c>
      <c r="E141" s="126" t="s">
        <v>60</v>
      </c>
      <c r="F141" s="126" t="s">
        <v>61</v>
      </c>
      <c r="G141" s="126" t="s">
        <v>156</v>
      </c>
      <c r="H141" s="126" t="s">
        <v>157</v>
      </c>
      <c r="I141" s="126" t="s">
        <v>158</v>
      </c>
      <c r="J141" s="126" t="s">
        <v>129</v>
      </c>
      <c r="K141" s="127" t="s">
        <v>159</v>
      </c>
      <c r="L141" s="128"/>
      <c r="M141" s="59" t="s">
        <v>1</v>
      </c>
      <c r="N141" s="60" t="s">
        <v>43</v>
      </c>
      <c r="O141" s="60" t="s">
        <v>160</v>
      </c>
      <c r="P141" s="60" t="s">
        <v>161</v>
      </c>
      <c r="Q141" s="60" t="s">
        <v>162</v>
      </c>
      <c r="R141" s="60" t="s">
        <v>163</v>
      </c>
      <c r="S141" s="60" t="s">
        <v>164</v>
      </c>
      <c r="T141" s="61" t="s">
        <v>165</v>
      </c>
      <c r="U141" s="123"/>
      <c r="V141" s="123"/>
      <c r="W141" s="123"/>
      <c r="X141" s="123"/>
      <c r="Y141" s="123"/>
      <c r="Z141" s="123"/>
      <c r="AA141" s="123"/>
      <c r="AB141" s="123"/>
      <c r="AC141" s="123"/>
      <c r="AD141" s="123"/>
      <c r="AE141" s="123"/>
    </row>
    <row r="142" spans="1:63" s="2" customFormat="1" ht="22.9" customHeight="1">
      <c r="A142" s="29"/>
      <c r="B142" s="30"/>
      <c r="C142" s="66" t="s">
        <v>166</v>
      </c>
      <c r="D142" s="29"/>
      <c r="E142" s="29"/>
      <c r="F142" s="29"/>
      <c r="G142" s="29"/>
      <c r="H142" s="29"/>
      <c r="I142" s="29"/>
      <c r="J142" s="129">
        <f>BK142</f>
        <v>945112.45000000007</v>
      </c>
      <c r="K142" s="29"/>
      <c r="L142" s="30"/>
      <c r="M142" s="62"/>
      <c r="N142" s="53"/>
      <c r="O142" s="63"/>
      <c r="P142" s="130">
        <f>P143+P233+P351+P354</f>
        <v>488.82841499999995</v>
      </c>
      <c r="Q142" s="63"/>
      <c r="R142" s="130">
        <f>R143+R233+R351+R354</f>
        <v>10.312554610000001</v>
      </c>
      <c r="S142" s="63"/>
      <c r="T142" s="131">
        <f>T143+T233+T351+T354</f>
        <v>11.558620999999999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7" t="s">
        <v>78</v>
      </c>
      <c r="AU142" s="17" t="s">
        <v>131</v>
      </c>
      <c r="BK142" s="132">
        <f>BK143+BK233+BK351+BK354</f>
        <v>945112.45000000007</v>
      </c>
    </row>
    <row r="143" spans="1:63" s="12" customFormat="1" ht="25.9" customHeight="1">
      <c r="B143" s="133"/>
      <c r="D143" s="134" t="s">
        <v>78</v>
      </c>
      <c r="E143" s="135" t="s">
        <v>167</v>
      </c>
      <c r="F143" s="135" t="s">
        <v>168</v>
      </c>
      <c r="J143" s="136">
        <f>BK143</f>
        <v>120150.49</v>
      </c>
      <c r="L143" s="133"/>
      <c r="M143" s="137"/>
      <c r="N143" s="138"/>
      <c r="O143" s="138"/>
      <c r="P143" s="139">
        <f>P144+P168+P170+P196+P224+P231</f>
        <v>191.271242</v>
      </c>
      <c r="Q143" s="138"/>
      <c r="R143" s="139">
        <f>R144+R168+R170+R196+R224+R231</f>
        <v>6.4262381900000012</v>
      </c>
      <c r="S143" s="138"/>
      <c r="T143" s="140">
        <f>T144+T168+T170+T196+T224+T231</f>
        <v>7.8403499999999999</v>
      </c>
      <c r="AR143" s="134" t="s">
        <v>19</v>
      </c>
      <c r="AT143" s="141" t="s">
        <v>78</v>
      </c>
      <c r="AU143" s="141" t="s">
        <v>79</v>
      </c>
      <c r="AY143" s="134" t="s">
        <v>169</v>
      </c>
      <c r="BK143" s="142">
        <f>BK144+BK168+BK170+BK196+BK224+BK231</f>
        <v>120150.49</v>
      </c>
    </row>
    <row r="144" spans="1:63" s="12" customFormat="1" ht="22.9" customHeight="1">
      <c r="B144" s="133"/>
      <c r="D144" s="134" t="s">
        <v>78</v>
      </c>
      <c r="E144" s="143" t="s">
        <v>170</v>
      </c>
      <c r="F144" s="143" t="s">
        <v>171</v>
      </c>
      <c r="J144" s="144">
        <f>BK144</f>
        <v>24798.920000000002</v>
      </c>
      <c r="L144" s="133"/>
      <c r="M144" s="137"/>
      <c r="N144" s="138"/>
      <c r="O144" s="138"/>
      <c r="P144" s="139">
        <f>SUM(P145:P167)</f>
        <v>23.422075</v>
      </c>
      <c r="Q144" s="138"/>
      <c r="R144" s="139">
        <f>SUM(R145:R167)</f>
        <v>2.9803477099999998</v>
      </c>
      <c r="S144" s="138"/>
      <c r="T144" s="140">
        <f>SUM(T145:T167)</f>
        <v>0</v>
      </c>
      <c r="AR144" s="134" t="s">
        <v>19</v>
      </c>
      <c r="AT144" s="141" t="s">
        <v>78</v>
      </c>
      <c r="AU144" s="141" t="s">
        <v>19</v>
      </c>
      <c r="AY144" s="134" t="s">
        <v>169</v>
      </c>
      <c r="BK144" s="142">
        <f>SUM(BK145:BK167)</f>
        <v>24798.920000000002</v>
      </c>
    </row>
    <row r="145" spans="1:65" s="2" customFormat="1" ht="21.75" customHeight="1">
      <c r="A145" s="29"/>
      <c r="B145" s="145"/>
      <c r="C145" s="146" t="s">
        <v>19</v>
      </c>
      <c r="D145" s="146" t="s">
        <v>172</v>
      </c>
      <c r="E145" s="147" t="s">
        <v>173</v>
      </c>
      <c r="F145" s="148" t="s">
        <v>174</v>
      </c>
      <c r="G145" s="149" t="s">
        <v>175</v>
      </c>
      <c r="H145" s="150">
        <v>2</v>
      </c>
      <c r="I145" s="151">
        <v>513</v>
      </c>
      <c r="J145" s="151">
        <f>ROUND(I145*H145,2)</f>
        <v>1026</v>
      </c>
      <c r="K145" s="148" t="s">
        <v>183</v>
      </c>
      <c r="L145" s="30"/>
      <c r="M145" s="152" t="s">
        <v>1</v>
      </c>
      <c r="N145" s="153" t="s">
        <v>44</v>
      </c>
      <c r="O145" s="154">
        <v>0.19600000000000001</v>
      </c>
      <c r="P145" s="154">
        <f>O145*H145</f>
        <v>0.39200000000000002</v>
      </c>
      <c r="Q145" s="154">
        <v>2.6839999999999999E-2</v>
      </c>
      <c r="R145" s="154">
        <f>Q145*H145</f>
        <v>5.3679999999999999E-2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177</v>
      </c>
      <c r="AT145" s="156" t="s">
        <v>172</v>
      </c>
      <c r="AU145" s="156" t="s">
        <v>87</v>
      </c>
      <c r="AY145" s="17" t="s">
        <v>169</v>
      </c>
      <c r="BE145" s="157">
        <f>IF(N145="základní",J145,0)</f>
        <v>1026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19</v>
      </c>
      <c r="BK145" s="157">
        <f>ROUND(I145*H145,2)</f>
        <v>1026</v>
      </c>
      <c r="BL145" s="17" t="s">
        <v>177</v>
      </c>
      <c r="BM145" s="156" t="s">
        <v>178</v>
      </c>
    </row>
    <row r="146" spans="1:65" s="13" customFormat="1">
      <c r="B146" s="158"/>
      <c r="D146" s="159" t="s">
        <v>179</v>
      </c>
      <c r="E146" s="160" t="s">
        <v>1</v>
      </c>
      <c r="F146" s="161" t="s">
        <v>87</v>
      </c>
      <c r="H146" s="162">
        <v>2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179</v>
      </c>
      <c r="AU146" s="160" t="s">
        <v>87</v>
      </c>
      <c r="AV146" s="13" t="s">
        <v>87</v>
      </c>
      <c r="AW146" s="13" t="s">
        <v>34</v>
      </c>
      <c r="AX146" s="13" t="s">
        <v>19</v>
      </c>
      <c r="AY146" s="160" t="s">
        <v>169</v>
      </c>
    </row>
    <row r="147" spans="1:65" s="2" customFormat="1" ht="21.75" customHeight="1">
      <c r="A147" s="29"/>
      <c r="B147" s="145"/>
      <c r="C147" s="146" t="s">
        <v>87</v>
      </c>
      <c r="D147" s="146" t="s">
        <v>172</v>
      </c>
      <c r="E147" s="147" t="s">
        <v>180</v>
      </c>
      <c r="F147" s="148" t="s">
        <v>181</v>
      </c>
      <c r="G147" s="149" t="s">
        <v>182</v>
      </c>
      <c r="H147" s="150">
        <v>2.1999999999999999E-2</v>
      </c>
      <c r="I147" s="151">
        <v>42100</v>
      </c>
      <c r="J147" s="151">
        <f>ROUND(I147*H147,2)</f>
        <v>926.2</v>
      </c>
      <c r="K147" s="148" t="s">
        <v>183</v>
      </c>
      <c r="L147" s="30"/>
      <c r="M147" s="152" t="s">
        <v>1</v>
      </c>
      <c r="N147" s="153" t="s">
        <v>44</v>
      </c>
      <c r="O147" s="154">
        <v>40.5</v>
      </c>
      <c r="P147" s="154">
        <f>O147*H147</f>
        <v>0.8909999999999999</v>
      </c>
      <c r="Q147" s="154">
        <v>1.0900000000000001</v>
      </c>
      <c r="R147" s="154">
        <f>Q147*H147</f>
        <v>2.3980000000000001E-2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177</v>
      </c>
      <c r="AT147" s="156" t="s">
        <v>172</v>
      </c>
      <c r="AU147" s="156" t="s">
        <v>87</v>
      </c>
      <c r="AY147" s="17" t="s">
        <v>169</v>
      </c>
      <c r="BE147" s="157">
        <f>IF(N147="základní",J147,0)</f>
        <v>926.2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19</v>
      </c>
      <c r="BK147" s="157">
        <f>ROUND(I147*H147,2)</f>
        <v>926.2</v>
      </c>
      <c r="BL147" s="17" t="s">
        <v>177</v>
      </c>
      <c r="BM147" s="156" t="s">
        <v>184</v>
      </c>
    </row>
    <row r="148" spans="1:65" s="14" customFormat="1">
      <c r="B148" s="166"/>
      <c r="D148" s="159" t="s">
        <v>179</v>
      </c>
      <c r="E148" s="167" t="s">
        <v>1</v>
      </c>
      <c r="F148" s="168" t="s">
        <v>185</v>
      </c>
      <c r="H148" s="167" t="s">
        <v>1</v>
      </c>
      <c r="L148" s="166"/>
      <c r="M148" s="169"/>
      <c r="N148" s="170"/>
      <c r="O148" s="170"/>
      <c r="P148" s="170"/>
      <c r="Q148" s="170"/>
      <c r="R148" s="170"/>
      <c r="S148" s="170"/>
      <c r="T148" s="171"/>
      <c r="AT148" s="167" t="s">
        <v>179</v>
      </c>
      <c r="AU148" s="167" t="s">
        <v>87</v>
      </c>
      <c r="AV148" s="14" t="s">
        <v>19</v>
      </c>
      <c r="AW148" s="14" t="s">
        <v>34</v>
      </c>
      <c r="AX148" s="14" t="s">
        <v>79</v>
      </c>
      <c r="AY148" s="167" t="s">
        <v>169</v>
      </c>
    </row>
    <row r="149" spans="1:65" s="13" customFormat="1">
      <c r="B149" s="158"/>
      <c r="D149" s="159" t="s">
        <v>179</v>
      </c>
      <c r="E149" s="160" t="s">
        <v>1</v>
      </c>
      <c r="F149" s="161" t="s">
        <v>186</v>
      </c>
      <c r="H149" s="162">
        <v>2.1999999999999999E-2</v>
      </c>
      <c r="L149" s="158"/>
      <c r="M149" s="163"/>
      <c r="N149" s="164"/>
      <c r="O149" s="164"/>
      <c r="P149" s="164"/>
      <c r="Q149" s="164"/>
      <c r="R149" s="164"/>
      <c r="S149" s="164"/>
      <c r="T149" s="165"/>
      <c r="AT149" s="160" t="s">
        <v>179</v>
      </c>
      <c r="AU149" s="160" t="s">
        <v>87</v>
      </c>
      <c r="AV149" s="13" t="s">
        <v>87</v>
      </c>
      <c r="AW149" s="13" t="s">
        <v>34</v>
      </c>
      <c r="AX149" s="13" t="s">
        <v>19</v>
      </c>
      <c r="AY149" s="160" t="s">
        <v>169</v>
      </c>
    </row>
    <row r="150" spans="1:65" s="2" customFormat="1" ht="21.75" customHeight="1">
      <c r="A150" s="29"/>
      <c r="B150" s="145"/>
      <c r="C150" s="146" t="s">
        <v>170</v>
      </c>
      <c r="D150" s="146" t="s">
        <v>172</v>
      </c>
      <c r="E150" s="147" t="s">
        <v>187</v>
      </c>
      <c r="F150" s="148" t="s">
        <v>188</v>
      </c>
      <c r="G150" s="149" t="s">
        <v>189</v>
      </c>
      <c r="H150" s="150">
        <v>2</v>
      </c>
      <c r="I150" s="151">
        <v>426</v>
      </c>
      <c r="J150" s="151">
        <f>ROUND(I150*H150,2)</f>
        <v>852</v>
      </c>
      <c r="K150" s="148" t="s">
        <v>183</v>
      </c>
      <c r="L150" s="30"/>
      <c r="M150" s="152" t="s">
        <v>1</v>
      </c>
      <c r="N150" s="153" t="s">
        <v>44</v>
      </c>
      <c r="O150" s="154">
        <v>0.68899999999999995</v>
      </c>
      <c r="P150" s="154">
        <f>O150*H150</f>
        <v>1.3779999999999999</v>
      </c>
      <c r="Q150" s="154">
        <v>0.12335</v>
      </c>
      <c r="R150" s="154">
        <f>Q150*H150</f>
        <v>0.2467</v>
      </c>
      <c r="S150" s="154">
        <v>0</v>
      </c>
      <c r="T150" s="155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177</v>
      </c>
      <c r="AT150" s="156" t="s">
        <v>172</v>
      </c>
      <c r="AU150" s="156" t="s">
        <v>87</v>
      </c>
      <c r="AY150" s="17" t="s">
        <v>169</v>
      </c>
      <c r="BE150" s="157">
        <f>IF(N150="základní",J150,0)</f>
        <v>852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19</v>
      </c>
      <c r="BK150" s="157">
        <f>ROUND(I150*H150,2)</f>
        <v>852</v>
      </c>
      <c r="BL150" s="17" t="s">
        <v>177</v>
      </c>
      <c r="BM150" s="156" t="s">
        <v>190</v>
      </c>
    </row>
    <row r="151" spans="1:65" s="13" customFormat="1">
      <c r="B151" s="158"/>
      <c r="D151" s="159" t="s">
        <v>179</v>
      </c>
      <c r="E151" s="160" t="s">
        <v>1</v>
      </c>
      <c r="F151" s="161" t="s">
        <v>191</v>
      </c>
      <c r="H151" s="162">
        <v>2</v>
      </c>
      <c r="L151" s="158"/>
      <c r="M151" s="163"/>
      <c r="N151" s="164"/>
      <c r="O151" s="164"/>
      <c r="P151" s="164"/>
      <c r="Q151" s="164"/>
      <c r="R151" s="164"/>
      <c r="S151" s="164"/>
      <c r="T151" s="165"/>
      <c r="AT151" s="160" t="s">
        <v>179</v>
      </c>
      <c r="AU151" s="160" t="s">
        <v>87</v>
      </c>
      <c r="AV151" s="13" t="s">
        <v>87</v>
      </c>
      <c r="AW151" s="13" t="s">
        <v>34</v>
      </c>
      <c r="AX151" s="13" t="s">
        <v>19</v>
      </c>
      <c r="AY151" s="160" t="s">
        <v>169</v>
      </c>
    </row>
    <row r="152" spans="1:65" s="2" customFormat="1" ht="21.75" customHeight="1">
      <c r="A152" s="29"/>
      <c r="B152" s="145"/>
      <c r="C152" s="146" t="s">
        <v>177</v>
      </c>
      <c r="D152" s="146" t="s">
        <v>172</v>
      </c>
      <c r="E152" s="147" t="s">
        <v>192</v>
      </c>
      <c r="F152" s="148" t="s">
        <v>193</v>
      </c>
      <c r="G152" s="149" t="s">
        <v>189</v>
      </c>
      <c r="H152" s="150">
        <v>26.763000000000002</v>
      </c>
      <c r="I152" s="151">
        <v>636</v>
      </c>
      <c r="J152" s="151">
        <f>ROUND(I152*H152,2)</f>
        <v>17021.27</v>
      </c>
      <c r="K152" s="148" t="s">
        <v>183</v>
      </c>
      <c r="L152" s="30"/>
      <c r="M152" s="152" t="s">
        <v>1</v>
      </c>
      <c r="N152" s="153" t="s">
        <v>44</v>
      </c>
      <c r="O152" s="154">
        <v>0.52500000000000002</v>
      </c>
      <c r="P152" s="154">
        <f>O152*H152</f>
        <v>14.050575000000002</v>
      </c>
      <c r="Q152" s="154">
        <v>6.9169999999999995E-2</v>
      </c>
      <c r="R152" s="154">
        <f>Q152*H152</f>
        <v>1.85119671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177</v>
      </c>
      <c r="AT152" s="156" t="s">
        <v>172</v>
      </c>
      <c r="AU152" s="156" t="s">
        <v>87</v>
      </c>
      <c r="AY152" s="17" t="s">
        <v>169</v>
      </c>
      <c r="BE152" s="157">
        <f>IF(N152="základní",J152,0)</f>
        <v>17021.27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19</v>
      </c>
      <c r="BK152" s="157">
        <f>ROUND(I152*H152,2)</f>
        <v>17021.27</v>
      </c>
      <c r="BL152" s="17" t="s">
        <v>177</v>
      </c>
      <c r="BM152" s="156" t="s">
        <v>195</v>
      </c>
    </row>
    <row r="153" spans="1:65" s="13" customFormat="1">
      <c r="B153" s="158"/>
      <c r="D153" s="159" t="s">
        <v>179</v>
      </c>
      <c r="E153" s="160" t="s">
        <v>1</v>
      </c>
      <c r="F153" s="161" t="s">
        <v>196</v>
      </c>
      <c r="H153" s="162">
        <v>20.327999999999999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179</v>
      </c>
      <c r="AU153" s="160" t="s">
        <v>87</v>
      </c>
      <c r="AV153" s="13" t="s">
        <v>87</v>
      </c>
      <c r="AW153" s="13" t="s">
        <v>34</v>
      </c>
      <c r="AX153" s="13" t="s">
        <v>79</v>
      </c>
      <c r="AY153" s="160" t="s">
        <v>169</v>
      </c>
    </row>
    <row r="154" spans="1:65" s="13" customFormat="1">
      <c r="B154" s="158"/>
      <c r="D154" s="159" t="s">
        <v>179</v>
      </c>
      <c r="E154" s="160" t="s">
        <v>1</v>
      </c>
      <c r="F154" s="161" t="s">
        <v>197</v>
      </c>
      <c r="H154" s="162">
        <v>6.4349999999999996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179</v>
      </c>
      <c r="AU154" s="160" t="s">
        <v>87</v>
      </c>
      <c r="AV154" s="13" t="s">
        <v>87</v>
      </c>
      <c r="AW154" s="13" t="s">
        <v>34</v>
      </c>
      <c r="AX154" s="13" t="s">
        <v>79</v>
      </c>
      <c r="AY154" s="160" t="s">
        <v>169</v>
      </c>
    </row>
    <row r="155" spans="1:65" s="15" customFormat="1">
      <c r="B155" s="172"/>
      <c r="D155" s="159" t="s">
        <v>179</v>
      </c>
      <c r="E155" s="173" t="s">
        <v>1</v>
      </c>
      <c r="F155" s="174" t="s">
        <v>198</v>
      </c>
      <c r="H155" s="175">
        <v>26.762999999999998</v>
      </c>
      <c r="L155" s="172"/>
      <c r="M155" s="176"/>
      <c r="N155" s="177"/>
      <c r="O155" s="177"/>
      <c r="P155" s="177"/>
      <c r="Q155" s="177"/>
      <c r="R155" s="177"/>
      <c r="S155" s="177"/>
      <c r="T155" s="178"/>
      <c r="AT155" s="173" t="s">
        <v>179</v>
      </c>
      <c r="AU155" s="173" t="s">
        <v>87</v>
      </c>
      <c r="AV155" s="15" t="s">
        <v>177</v>
      </c>
      <c r="AW155" s="15" t="s">
        <v>34</v>
      </c>
      <c r="AX155" s="15" t="s">
        <v>19</v>
      </c>
      <c r="AY155" s="173" t="s">
        <v>169</v>
      </c>
    </row>
    <row r="156" spans="1:65" s="2" customFormat="1" ht="21.75" customHeight="1">
      <c r="A156" s="29"/>
      <c r="B156" s="145"/>
      <c r="C156" s="146" t="s">
        <v>199</v>
      </c>
      <c r="D156" s="146" t="s">
        <v>172</v>
      </c>
      <c r="E156" s="147" t="s">
        <v>200</v>
      </c>
      <c r="F156" s="148" t="s">
        <v>201</v>
      </c>
      <c r="G156" s="149" t="s">
        <v>189</v>
      </c>
      <c r="H156" s="150">
        <v>4.42</v>
      </c>
      <c r="I156" s="151">
        <v>725</v>
      </c>
      <c r="J156" s="151">
        <f>ROUND(I156*H156,2)</f>
        <v>3204.5</v>
      </c>
      <c r="K156" s="148" t="s">
        <v>183</v>
      </c>
      <c r="L156" s="30"/>
      <c r="M156" s="152" t="s">
        <v>1</v>
      </c>
      <c r="N156" s="153" t="s">
        <v>44</v>
      </c>
      <c r="O156" s="154">
        <v>0.85</v>
      </c>
      <c r="P156" s="154">
        <f>O156*H156</f>
        <v>3.7569999999999997</v>
      </c>
      <c r="Q156" s="154">
        <v>7.3249999999999996E-2</v>
      </c>
      <c r="R156" s="154">
        <f>Q156*H156</f>
        <v>0.32376499999999997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177</v>
      </c>
      <c r="AT156" s="156" t="s">
        <v>172</v>
      </c>
      <c r="AU156" s="156" t="s">
        <v>87</v>
      </c>
      <c r="AY156" s="17" t="s">
        <v>169</v>
      </c>
      <c r="BE156" s="157">
        <f>IF(N156="základní",J156,0)</f>
        <v>3204.5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19</v>
      </c>
      <c r="BK156" s="157">
        <f>ROUND(I156*H156,2)</f>
        <v>3204.5</v>
      </c>
      <c r="BL156" s="17" t="s">
        <v>177</v>
      </c>
      <c r="BM156" s="156" t="s">
        <v>202</v>
      </c>
    </row>
    <row r="157" spans="1:65" s="14" customFormat="1">
      <c r="B157" s="166"/>
      <c r="D157" s="159" t="s">
        <v>179</v>
      </c>
      <c r="E157" s="167" t="s">
        <v>1</v>
      </c>
      <c r="F157" s="168" t="s">
        <v>78</v>
      </c>
      <c r="H157" s="167" t="s">
        <v>1</v>
      </c>
      <c r="L157" s="166"/>
      <c r="M157" s="169"/>
      <c r="N157" s="170"/>
      <c r="O157" s="170"/>
      <c r="P157" s="170"/>
      <c r="Q157" s="170"/>
      <c r="R157" s="170"/>
      <c r="S157" s="170"/>
      <c r="T157" s="171"/>
      <c r="AT157" s="167" t="s">
        <v>179</v>
      </c>
      <c r="AU157" s="167" t="s">
        <v>87</v>
      </c>
      <c r="AV157" s="14" t="s">
        <v>19</v>
      </c>
      <c r="AW157" s="14" t="s">
        <v>34</v>
      </c>
      <c r="AX157" s="14" t="s">
        <v>79</v>
      </c>
      <c r="AY157" s="167" t="s">
        <v>169</v>
      </c>
    </row>
    <row r="158" spans="1:65" s="13" customFormat="1">
      <c r="B158" s="158"/>
      <c r="D158" s="159" t="s">
        <v>179</v>
      </c>
      <c r="E158" s="160" t="s">
        <v>1</v>
      </c>
      <c r="F158" s="161" t="s">
        <v>203</v>
      </c>
      <c r="H158" s="162">
        <v>4.42</v>
      </c>
      <c r="L158" s="158"/>
      <c r="M158" s="163"/>
      <c r="N158" s="164"/>
      <c r="O158" s="164"/>
      <c r="P158" s="164"/>
      <c r="Q158" s="164"/>
      <c r="R158" s="164"/>
      <c r="S158" s="164"/>
      <c r="T158" s="165"/>
      <c r="AT158" s="160" t="s">
        <v>179</v>
      </c>
      <c r="AU158" s="160" t="s">
        <v>87</v>
      </c>
      <c r="AV158" s="13" t="s">
        <v>87</v>
      </c>
      <c r="AW158" s="13" t="s">
        <v>34</v>
      </c>
      <c r="AX158" s="13" t="s">
        <v>19</v>
      </c>
      <c r="AY158" s="160" t="s">
        <v>169</v>
      </c>
    </row>
    <row r="159" spans="1:65" s="2" customFormat="1" ht="21.75" customHeight="1">
      <c r="A159" s="29"/>
      <c r="B159" s="145"/>
      <c r="C159" s="146" t="s">
        <v>204</v>
      </c>
      <c r="D159" s="146" t="s">
        <v>172</v>
      </c>
      <c r="E159" s="147" t="s">
        <v>205</v>
      </c>
      <c r="F159" s="148" t="s">
        <v>206</v>
      </c>
      <c r="G159" s="149" t="s">
        <v>189</v>
      </c>
      <c r="H159" s="150">
        <v>0.45</v>
      </c>
      <c r="I159" s="151">
        <v>661</v>
      </c>
      <c r="J159" s="151">
        <f>ROUND(I159*H159,2)</f>
        <v>297.45</v>
      </c>
      <c r="K159" s="148" t="s">
        <v>183</v>
      </c>
      <c r="L159" s="30"/>
      <c r="M159" s="152" t="s">
        <v>1</v>
      </c>
      <c r="N159" s="153" t="s">
        <v>44</v>
      </c>
      <c r="O159" s="154">
        <v>1.21</v>
      </c>
      <c r="P159" s="154">
        <f>O159*H159</f>
        <v>0.54449999999999998</v>
      </c>
      <c r="Q159" s="154">
        <v>0.17818000000000001</v>
      </c>
      <c r="R159" s="154">
        <f>Q159*H159</f>
        <v>8.0181000000000002E-2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177</v>
      </c>
      <c r="AT159" s="156" t="s">
        <v>172</v>
      </c>
      <c r="AU159" s="156" t="s">
        <v>87</v>
      </c>
      <c r="AY159" s="17" t="s">
        <v>169</v>
      </c>
      <c r="BE159" s="157">
        <f>IF(N159="základní",J159,0)</f>
        <v>297.45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19</v>
      </c>
      <c r="BK159" s="157">
        <f>ROUND(I159*H159,2)</f>
        <v>297.45</v>
      </c>
      <c r="BL159" s="17" t="s">
        <v>177</v>
      </c>
      <c r="BM159" s="156" t="s">
        <v>207</v>
      </c>
    </row>
    <row r="160" spans="1:65" s="13" customFormat="1">
      <c r="B160" s="158"/>
      <c r="D160" s="159" t="s">
        <v>179</v>
      </c>
      <c r="E160" s="160" t="s">
        <v>1</v>
      </c>
      <c r="F160" s="161" t="s">
        <v>208</v>
      </c>
      <c r="H160" s="162">
        <v>0.2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179</v>
      </c>
      <c r="AU160" s="160" t="s">
        <v>87</v>
      </c>
      <c r="AV160" s="13" t="s">
        <v>87</v>
      </c>
      <c r="AW160" s="13" t="s">
        <v>34</v>
      </c>
      <c r="AX160" s="13" t="s">
        <v>79</v>
      </c>
      <c r="AY160" s="160" t="s">
        <v>169</v>
      </c>
    </row>
    <row r="161" spans="1:65" s="13" customFormat="1">
      <c r="B161" s="158"/>
      <c r="D161" s="159" t="s">
        <v>179</v>
      </c>
      <c r="E161" s="160" t="s">
        <v>1</v>
      </c>
      <c r="F161" s="161" t="s">
        <v>209</v>
      </c>
      <c r="H161" s="162">
        <v>0.25</v>
      </c>
      <c r="L161" s="158"/>
      <c r="M161" s="163"/>
      <c r="N161" s="164"/>
      <c r="O161" s="164"/>
      <c r="P161" s="164"/>
      <c r="Q161" s="164"/>
      <c r="R161" s="164"/>
      <c r="S161" s="164"/>
      <c r="T161" s="165"/>
      <c r="AT161" s="160" t="s">
        <v>179</v>
      </c>
      <c r="AU161" s="160" t="s">
        <v>87</v>
      </c>
      <c r="AV161" s="13" t="s">
        <v>87</v>
      </c>
      <c r="AW161" s="13" t="s">
        <v>34</v>
      </c>
      <c r="AX161" s="13" t="s">
        <v>79</v>
      </c>
      <c r="AY161" s="160" t="s">
        <v>169</v>
      </c>
    </row>
    <row r="162" spans="1:65" s="15" customFormat="1">
      <c r="B162" s="172"/>
      <c r="D162" s="159" t="s">
        <v>179</v>
      </c>
      <c r="E162" s="173" t="s">
        <v>1</v>
      </c>
      <c r="F162" s="174" t="s">
        <v>198</v>
      </c>
      <c r="H162" s="175">
        <v>0.45</v>
      </c>
      <c r="L162" s="172"/>
      <c r="M162" s="176"/>
      <c r="N162" s="177"/>
      <c r="O162" s="177"/>
      <c r="P162" s="177"/>
      <c r="Q162" s="177"/>
      <c r="R162" s="177"/>
      <c r="S162" s="177"/>
      <c r="T162" s="178"/>
      <c r="AT162" s="173" t="s">
        <v>179</v>
      </c>
      <c r="AU162" s="173" t="s">
        <v>87</v>
      </c>
      <c r="AV162" s="15" t="s">
        <v>177</v>
      </c>
      <c r="AW162" s="15" t="s">
        <v>34</v>
      </c>
      <c r="AX162" s="15" t="s">
        <v>19</v>
      </c>
      <c r="AY162" s="173" t="s">
        <v>169</v>
      </c>
    </row>
    <row r="163" spans="1:65" s="2" customFormat="1" ht="16.5" customHeight="1">
      <c r="A163" s="29"/>
      <c r="B163" s="145"/>
      <c r="C163" s="146" t="s">
        <v>210</v>
      </c>
      <c r="D163" s="146" t="s">
        <v>172</v>
      </c>
      <c r="E163" s="147" t="s">
        <v>211</v>
      </c>
      <c r="F163" s="148" t="s">
        <v>212</v>
      </c>
      <c r="G163" s="149" t="s">
        <v>189</v>
      </c>
      <c r="H163" s="150">
        <v>1.5</v>
      </c>
      <c r="I163" s="151">
        <v>981</v>
      </c>
      <c r="J163" s="151">
        <f>ROUND(I163*H163,2)</f>
        <v>1471.5</v>
      </c>
      <c r="K163" s="148" t="s">
        <v>183</v>
      </c>
      <c r="L163" s="30"/>
      <c r="M163" s="152" t="s">
        <v>1</v>
      </c>
      <c r="N163" s="153" t="s">
        <v>44</v>
      </c>
      <c r="O163" s="154">
        <v>1.6060000000000001</v>
      </c>
      <c r="P163" s="154">
        <f>O163*H163</f>
        <v>2.4090000000000003</v>
      </c>
      <c r="Q163" s="154">
        <v>0.26723000000000002</v>
      </c>
      <c r="R163" s="154">
        <f>Q163*H163</f>
        <v>0.40084500000000001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177</v>
      </c>
      <c r="AT163" s="156" t="s">
        <v>172</v>
      </c>
      <c r="AU163" s="156" t="s">
        <v>87</v>
      </c>
      <c r="AY163" s="17" t="s">
        <v>169</v>
      </c>
      <c r="BE163" s="157">
        <f>IF(N163="základní",J163,0)</f>
        <v>1471.5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19</v>
      </c>
      <c r="BK163" s="157">
        <f>ROUND(I163*H163,2)</f>
        <v>1471.5</v>
      </c>
      <c r="BL163" s="17" t="s">
        <v>177</v>
      </c>
      <c r="BM163" s="156" t="s">
        <v>213</v>
      </c>
    </row>
    <row r="164" spans="1:65" s="14" customFormat="1">
      <c r="B164" s="166"/>
      <c r="D164" s="159" t="s">
        <v>179</v>
      </c>
      <c r="E164" s="167" t="s">
        <v>1</v>
      </c>
      <c r="F164" s="168" t="s">
        <v>214</v>
      </c>
      <c r="H164" s="167" t="s">
        <v>1</v>
      </c>
      <c r="L164" s="166"/>
      <c r="M164" s="169"/>
      <c r="N164" s="170"/>
      <c r="O164" s="170"/>
      <c r="P164" s="170"/>
      <c r="Q164" s="170"/>
      <c r="R164" s="170"/>
      <c r="S164" s="170"/>
      <c r="T164" s="171"/>
      <c r="AT164" s="167" t="s">
        <v>179</v>
      </c>
      <c r="AU164" s="167" t="s">
        <v>87</v>
      </c>
      <c r="AV164" s="14" t="s">
        <v>19</v>
      </c>
      <c r="AW164" s="14" t="s">
        <v>34</v>
      </c>
      <c r="AX164" s="14" t="s">
        <v>79</v>
      </c>
      <c r="AY164" s="167" t="s">
        <v>169</v>
      </c>
    </row>
    <row r="165" spans="1:65" s="13" customFormat="1">
      <c r="B165" s="158"/>
      <c r="D165" s="159" t="s">
        <v>179</v>
      </c>
      <c r="E165" s="160" t="s">
        <v>1</v>
      </c>
      <c r="F165" s="161" t="s">
        <v>215</v>
      </c>
      <c r="H165" s="162">
        <v>0.79500000000000004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179</v>
      </c>
      <c r="AU165" s="160" t="s">
        <v>87</v>
      </c>
      <c r="AV165" s="13" t="s">
        <v>87</v>
      </c>
      <c r="AW165" s="13" t="s">
        <v>34</v>
      </c>
      <c r="AX165" s="13" t="s">
        <v>79</v>
      </c>
      <c r="AY165" s="160" t="s">
        <v>169</v>
      </c>
    </row>
    <row r="166" spans="1:65" s="13" customFormat="1">
      <c r="B166" s="158"/>
      <c r="D166" s="159" t="s">
        <v>179</v>
      </c>
      <c r="E166" s="160" t="s">
        <v>1</v>
      </c>
      <c r="F166" s="161" t="s">
        <v>216</v>
      </c>
      <c r="H166" s="162">
        <v>0.70499999999999996</v>
      </c>
      <c r="L166" s="158"/>
      <c r="M166" s="163"/>
      <c r="N166" s="164"/>
      <c r="O166" s="164"/>
      <c r="P166" s="164"/>
      <c r="Q166" s="164"/>
      <c r="R166" s="164"/>
      <c r="S166" s="164"/>
      <c r="T166" s="165"/>
      <c r="AT166" s="160" t="s">
        <v>179</v>
      </c>
      <c r="AU166" s="160" t="s">
        <v>87</v>
      </c>
      <c r="AV166" s="13" t="s">
        <v>87</v>
      </c>
      <c r="AW166" s="13" t="s">
        <v>34</v>
      </c>
      <c r="AX166" s="13" t="s">
        <v>79</v>
      </c>
      <c r="AY166" s="160" t="s">
        <v>169</v>
      </c>
    </row>
    <row r="167" spans="1:65" s="15" customFormat="1">
      <c r="B167" s="172"/>
      <c r="D167" s="159" t="s">
        <v>179</v>
      </c>
      <c r="E167" s="173" t="s">
        <v>1</v>
      </c>
      <c r="F167" s="174" t="s">
        <v>198</v>
      </c>
      <c r="H167" s="175">
        <v>1.5</v>
      </c>
      <c r="L167" s="172"/>
      <c r="M167" s="176"/>
      <c r="N167" s="177"/>
      <c r="O167" s="177"/>
      <c r="P167" s="177"/>
      <c r="Q167" s="177"/>
      <c r="R167" s="177"/>
      <c r="S167" s="177"/>
      <c r="T167" s="178"/>
      <c r="AT167" s="173" t="s">
        <v>179</v>
      </c>
      <c r="AU167" s="173" t="s">
        <v>87</v>
      </c>
      <c r="AV167" s="15" t="s">
        <v>177</v>
      </c>
      <c r="AW167" s="15" t="s">
        <v>34</v>
      </c>
      <c r="AX167" s="15" t="s">
        <v>19</v>
      </c>
      <c r="AY167" s="173" t="s">
        <v>169</v>
      </c>
    </row>
    <row r="168" spans="1:65" s="12" customFormat="1" ht="22.9" customHeight="1">
      <c r="B168" s="133"/>
      <c r="D168" s="134" t="s">
        <v>78</v>
      </c>
      <c r="E168" s="143" t="s">
        <v>177</v>
      </c>
      <c r="F168" s="143" t="s">
        <v>217</v>
      </c>
      <c r="J168" s="144">
        <f>BK168</f>
        <v>728</v>
      </c>
      <c r="L168" s="133"/>
      <c r="M168" s="137"/>
      <c r="N168" s="138"/>
      <c r="O168" s="138"/>
      <c r="P168" s="139">
        <f>P169</f>
        <v>1.4000000000000001</v>
      </c>
      <c r="Q168" s="138"/>
      <c r="R168" s="139">
        <f>R169</f>
        <v>0.15946000000000002</v>
      </c>
      <c r="S168" s="138"/>
      <c r="T168" s="140">
        <f>T169</f>
        <v>0</v>
      </c>
      <c r="AR168" s="134" t="s">
        <v>19</v>
      </c>
      <c r="AT168" s="141" t="s">
        <v>78</v>
      </c>
      <c r="AU168" s="141" t="s">
        <v>19</v>
      </c>
      <c r="AY168" s="134" t="s">
        <v>169</v>
      </c>
      <c r="BK168" s="142">
        <f>BK169</f>
        <v>728</v>
      </c>
    </row>
    <row r="169" spans="1:65" s="2" customFormat="1" ht="16.5" customHeight="1">
      <c r="A169" s="29"/>
      <c r="B169" s="145"/>
      <c r="C169" s="146" t="s">
        <v>218</v>
      </c>
      <c r="D169" s="146" t="s">
        <v>172</v>
      </c>
      <c r="E169" s="147" t="s">
        <v>219</v>
      </c>
      <c r="F169" s="148" t="s">
        <v>220</v>
      </c>
      <c r="G169" s="149" t="s">
        <v>175</v>
      </c>
      <c r="H169" s="150">
        <v>7</v>
      </c>
      <c r="I169" s="151">
        <v>104</v>
      </c>
      <c r="J169" s="151">
        <f>ROUND(I169*H169,2)</f>
        <v>728</v>
      </c>
      <c r="K169" s="148" t="s">
        <v>183</v>
      </c>
      <c r="L169" s="30"/>
      <c r="M169" s="152" t="s">
        <v>1</v>
      </c>
      <c r="N169" s="153" t="s">
        <v>44</v>
      </c>
      <c r="O169" s="154">
        <v>0.2</v>
      </c>
      <c r="P169" s="154">
        <f>O169*H169</f>
        <v>1.4000000000000001</v>
      </c>
      <c r="Q169" s="154">
        <v>2.2780000000000002E-2</v>
      </c>
      <c r="R169" s="154">
        <f>Q169*H169</f>
        <v>0.15946000000000002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177</v>
      </c>
      <c r="AT169" s="156" t="s">
        <v>172</v>
      </c>
      <c r="AU169" s="156" t="s">
        <v>87</v>
      </c>
      <c r="AY169" s="17" t="s">
        <v>169</v>
      </c>
      <c r="BE169" s="157">
        <f>IF(N169="základní",J169,0)</f>
        <v>728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19</v>
      </c>
      <c r="BK169" s="157">
        <f>ROUND(I169*H169,2)</f>
        <v>728</v>
      </c>
      <c r="BL169" s="17" t="s">
        <v>177</v>
      </c>
      <c r="BM169" s="156" t="s">
        <v>221</v>
      </c>
    </row>
    <row r="170" spans="1:65" s="12" customFormat="1" ht="22.9" customHeight="1">
      <c r="B170" s="133"/>
      <c r="D170" s="134" t="s">
        <v>78</v>
      </c>
      <c r="E170" s="143" t="s">
        <v>204</v>
      </c>
      <c r="F170" s="143" t="s">
        <v>222</v>
      </c>
      <c r="J170" s="144">
        <f>BK170</f>
        <v>41618.639999999999</v>
      </c>
      <c r="L170" s="133"/>
      <c r="M170" s="137"/>
      <c r="N170" s="138"/>
      <c r="O170" s="138"/>
      <c r="P170" s="139">
        <f>SUM(P171:P195)</f>
        <v>72.004266000000015</v>
      </c>
      <c r="Q170" s="138"/>
      <c r="R170" s="139">
        <f>SUM(R171:R195)</f>
        <v>3.2833904800000009</v>
      </c>
      <c r="S170" s="138"/>
      <c r="T170" s="140">
        <f>SUM(T171:T195)</f>
        <v>0</v>
      </c>
      <c r="AR170" s="134" t="s">
        <v>19</v>
      </c>
      <c r="AT170" s="141" t="s">
        <v>78</v>
      </c>
      <c r="AU170" s="141" t="s">
        <v>19</v>
      </c>
      <c r="AY170" s="134" t="s">
        <v>169</v>
      </c>
      <c r="BK170" s="142">
        <f>SUM(BK171:BK195)</f>
        <v>41618.639999999999</v>
      </c>
    </row>
    <row r="171" spans="1:65" s="2" customFormat="1" ht="21.75" customHeight="1">
      <c r="A171" s="29"/>
      <c r="B171" s="145"/>
      <c r="C171" s="146" t="s">
        <v>223</v>
      </c>
      <c r="D171" s="146" t="s">
        <v>172</v>
      </c>
      <c r="E171" s="147" t="s">
        <v>224</v>
      </c>
      <c r="F171" s="148" t="s">
        <v>225</v>
      </c>
      <c r="G171" s="149" t="s">
        <v>189</v>
      </c>
      <c r="H171" s="150">
        <v>3.4</v>
      </c>
      <c r="I171" s="151">
        <v>889</v>
      </c>
      <c r="J171" s="151">
        <f>ROUND(I171*H171,2)</f>
        <v>3022.6</v>
      </c>
      <c r="K171" s="148" t="s">
        <v>183</v>
      </c>
      <c r="L171" s="30"/>
      <c r="M171" s="152" t="s">
        <v>1</v>
      </c>
      <c r="N171" s="153" t="s">
        <v>44</v>
      </c>
      <c r="O171" s="154">
        <v>1.728</v>
      </c>
      <c r="P171" s="154">
        <f>O171*H171</f>
        <v>5.8751999999999995</v>
      </c>
      <c r="Q171" s="154">
        <v>3.8899999999999997E-2</v>
      </c>
      <c r="R171" s="154">
        <f>Q171*H171</f>
        <v>0.13225999999999999</v>
      </c>
      <c r="S171" s="154">
        <v>0</v>
      </c>
      <c r="T171" s="15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177</v>
      </c>
      <c r="AT171" s="156" t="s">
        <v>172</v>
      </c>
      <c r="AU171" s="156" t="s">
        <v>87</v>
      </c>
      <c r="AY171" s="17" t="s">
        <v>169</v>
      </c>
      <c r="BE171" s="157">
        <f>IF(N171="základní",J171,0)</f>
        <v>3022.6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19</v>
      </c>
      <c r="BK171" s="157">
        <f>ROUND(I171*H171,2)</f>
        <v>3022.6</v>
      </c>
      <c r="BL171" s="17" t="s">
        <v>177</v>
      </c>
      <c r="BM171" s="156" t="s">
        <v>226</v>
      </c>
    </row>
    <row r="172" spans="1:65" s="2" customFormat="1" ht="21.75" customHeight="1">
      <c r="A172" s="29"/>
      <c r="B172" s="145"/>
      <c r="C172" s="146" t="s">
        <v>24</v>
      </c>
      <c r="D172" s="146" t="s">
        <v>172</v>
      </c>
      <c r="E172" s="147" t="s">
        <v>227</v>
      </c>
      <c r="F172" s="148" t="s">
        <v>228</v>
      </c>
      <c r="G172" s="149" t="s">
        <v>189</v>
      </c>
      <c r="H172" s="150">
        <v>56.526000000000003</v>
      </c>
      <c r="I172" s="151">
        <v>268</v>
      </c>
      <c r="J172" s="151">
        <f>ROUND(I172*H172,2)</f>
        <v>15148.97</v>
      </c>
      <c r="K172" s="148" t="s">
        <v>183</v>
      </c>
      <c r="L172" s="30"/>
      <c r="M172" s="152" t="s">
        <v>1</v>
      </c>
      <c r="N172" s="153" t="s">
        <v>44</v>
      </c>
      <c r="O172" s="154">
        <v>0.47</v>
      </c>
      <c r="P172" s="154">
        <f>O172*H172</f>
        <v>26.567219999999999</v>
      </c>
      <c r="Q172" s="154">
        <v>1.8380000000000001E-2</v>
      </c>
      <c r="R172" s="154">
        <f>Q172*H172</f>
        <v>1.03894788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177</v>
      </c>
      <c r="AT172" s="156" t="s">
        <v>172</v>
      </c>
      <c r="AU172" s="156" t="s">
        <v>87</v>
      </c>
      <c r="AY172" s="17" t="s">
        <v>169</v>
      </c>
      <c r="BE172" s="157">
        <f>IF(N172="základní",J172,0)</f>
        <v>15148.97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19</v>
      </c>
      <c r="BK172" s="157">
        <f>ROUND(I172*H172,2)</f>
        <v>15148.97</v>
      </c>
      <c r="BL172" s="17" t="s">
        <v>177</v>
      </c>
      <c r="BM172" s="156" t="s">
        <v>229</v>
      </c>
    </row>
    <row r="173" spans="1:65" s="13" customFormat="1">
      <c r="B173" s="158"/>
      <c r="D173" s="159" t="s">
        <v>179</v>
      </c>
      <c r="E173" s="160" t="s">
        <v>1</v>
      </c>
      <c r="F173" s="161" t="s">
        <v>230</v>
      </c>
      <c r="H173" s="162">
        <v>40.655999999999999</v>
      </c>
      <c r="L173" s="158"/>
      <c r="M173" s="163"/>
      <c r="N173" s="164"/>
      <c r="O173" s="164"/>
      <c r="P173" s="164"/>
      <c r="Q173" s="164"/>
      <c r="R173" s="164"/>
      <c r="S173" s="164"/>
      <c r="T173" s="165"/>
      <c r="AT173" s="160" t="s">
        <v>179</v>
      </c>
      <c r="AU173" s="160" t="s">
        <v>87</v>
      </c>
      <c r="AV173" s="13" t="s">
        <v>87</v>
      </c>
      <c r="AW173" s="13" t="s">
        <v>34</v>
      </c>
      <c r="AX173" s="13" t="s">
        <v>79</v>
      </c>
      <c r="AY173" s="160" t="s">
        <v>169</v>
      </c>
    </row>
    <row r="174" spans="1:65" s="13" customFormat="1">
      <c r="B174" s="158"/>
      <c r="D174" s="159" t="s">
        <v>179</v>
      </c>
      <c r="E174" s="160" t="s">
        <v>1</v>
      </c>
      <c r="F174" s="161" t="s">
        <v>231</v>
      </c>
      <c r="H174" s="162">
        <v>12.87</v>
      </c>
      <c r="L174" s="158"/>
      <c r="M174" s="163"/>
      <c r="N174" s="164"/>
      <c r="O174" s="164"/>
      <c r="P174" s="164"/>
      <c r="Q174" s="164"/>
      <c r="R174" s="164"/>
      <c r="S174" s="164"/>
      <c r="T174" s="165"/>
      <c r="AT174" s="160" t="s">
        <v>179</v>
      </c>
      <c r="AU174" s="160" t="s">
        <v>87</v>
      </c>
      <c r="AV174" s="13" t="s">
        <v>87</v>
      </c>
      <c r="AW174" s="13" t="s">
        <v>34</v>
      </c>
      <c r="AX174" s="13" t="s">
        <v>79</v>
      </c>
      <c r="AY174" s="160" t="s">
        <v>169</v>
      </c>
    </row>
    <row r="175" spans="1:65" s="13" customFormat="1">
      <c r="B175" s="158"/>
      <c r="D175" s="159" t="s">
        <v>179</v>
      </c>
      <c r="E175" s="160" t="s">
        <v>1</v>
      </c>
      <c r="F175" s="161" t="s">
        <v>170</v>
      </c>
      <c r="H175" s="162">
        <v>3</v>
      </c>
      <c r="L175" s="158"/>
      <c r="M175" s="163"/>
      <c r="N175" s="164"/>
      <c r="O175" s="164"/>
      <c r="P175" s="164"/>
      <c r="Q175" s="164"/>
      <c r="R175" s="164"/>
      <c r="S175" s="164"/>
      <c r="T175" s="165"/>
      <c r="AT175" s="160" t="s">
        <v>179</v>
      </c>
      <c r="AU175" s="160" t="s">
        <v>87</v>
      </c>
      <c r="AV175" s="13" t="s">
        <v>87</v>
      </c>
      <c r="AW175" s="13" t="s">
        <v>34</v>
      </c>
      <c r="AX175" s="13" t="s">
        <v>79</v>
      </c>
      <c r="AY175" s="160" t="s">
        <v>169</v>
      </c>
    </row>
    <row r="176" spans="1:65" s="15" customFormat="1">
      <c r="B176" s="172"/>
      <c r="D176" s="159" t="s">
        <v>179</v>
      </c>
      <c r="E176" s="173" t="s">
        <v>1</v>
      </c>
      <c r="F176" s="174" t="s">
        <v>198</v>
      </c>
      <c r="H176" s="175">
        <v>56.525999999999996</v>
      </c>
      <c r="L176" s="172"/>
      <c r="M176" s="176"/>
      <c r="N176" s="177"/>
      <c r="O176" s="177"/>
      <c r="P176" s="177"/>
      <c r="Q176" s="177"/>
      <c r="R176" s="177"/>
      <c r="S176" s="177"/>
      <c r="T176" s="178"/>
      <c r="AT176" s="173" t="s">
        <v>179</v>
      </c>
      <c r="AU176" s="173" t="s">
        <v>87</v>
      </c>
      <c r="AV176" s="15" t="s">
        <v>177</v>
      </c>
      <c r="AW176" s="15" t="s">
        <v>34</v>
      </c>
      <c r="AX176" s="15" t="s">
        <v>19</v>
      </c>
      <c r="AY176" s="173" t="s">
        <v>169</v>
      </c>
    </row>
    <row r="177" spans="1:65" s="2" customFormat="1" ht="21.75" customHeight="1">
      <c r="A177" s="29"/>
      <c r="B177" s="145"/>
      <c r="C177" s="146" t="s">
        <v>232</v>
      </c>
      <c r="D177" s="146" t="s">
        <v>172</v>
      </c>
      <c r="E177" s="147" t="s">
        <v>233</v>
      </c>
      <c r="F177" s="148" t="s">
        <v>234</v>
      </c>
      <c r="G177" s="149" t="s">
        <v>189</v>
      </c>
      <c r="H177" s="150">
        <v>3.024</v>
      </c>
      <c r="I177" s="151">
        <v>739</v>
      </c>
      <c r="J177" s="151">
        <f>ROUND(I177*H177,2)</f>
        <v>2234.7399999999998</v>
      </c>
      <c r="K177" s="148" t="s">
        <v>183</v>
      </c>
      <c r="L177" s="30"/>
      <c r="M177" s="152" t="s">
        <v>1</v>
      </c>
      <c r="N177" s="153" t="s">
        <v>44</v>
      </c>
      <c r="O177" s="154">
        <v>1.379</v>
      </c>
      <c r="P177" s="154">
        <f>O177*H177</f>
        <v>4.170096</v>
      </c>
      <c r="Q177" s="154">
        <v>3.8899999999999997E-2</v>
      </c>
      <c r="R177" s="154">
        <f>Q177*H177</f>
        <v>0.11763359999999999</v>
      </c>
      <c r="S177" s="154">
        <v>0</v>
      </c>
      <c r="T177" s="15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177</v>
      </c>
      <c r="AT177" s="156" t="s">
        <v>172</v>
      </c>
      <c r="AU177" s="156" t="s">
        <v>87</v>
      </c>
      <c r="AY177" s="17" t="s">
        <v>169</v>
      </c>
      <c r="BE177" s="157">
        <f>IF(N177="základní",J177,0)</f>
        <v>2234.7399999999998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7" t="s">
        <v>19</v>
      </c>
      <c r="BK177" s="157">
        <f>ROUND(I177*H177,2)</f>
        <v>2234.7399999999998</v>
      </c>
      <c r="BL177" s="17" t="s">
        <v>177</v>
      </c>
      <c r="BM177" s="156" t="s">
        <v>235</v>
      </c>
    </row>
    <row r="178" spans="1:65" s="14" customFormat="1">
      <c r="B178" s="166"/>
      <c r="D178" s="159" t="s">
        <v>179</v>
      </c>
      <c r="E178" s="167" t="s">
        <v>1</v>
      </c>
      <c r="F178" s="168" t="s">
        <v>236</v>
      </c>
      <c r="H178" s="167" t="s">
        <v>1</v>
      </c>
      <c r="L178" s="166"/>
      <c r="M178" s="169"/>
      <c r="N178" s="170"/>
      <c r="O178" s="170"/>
      <c r="P178" s="170"/>
      <c r="Q178" s="170"/>
      <c r="R178" s="170"/>
      <c r="S178" s="170"/>
      <c r="T178" s="171"/>
      <c r="AT178" s="167" t="s">
        <v>179</v>
      </c>
      <c r="AU178" s="167" t="s">
        <v>87</v>
      </c>
      <c r="AV178" s="14" t="s">
        <v>19</v>
      </c>
      <c r="AW178" s="14" t="s">
        <v>34</v>
      </c>
      <c r="AX178" s="14" t="s">
        <v>79</v>
      </c>
      <c r="AY178" s="167" t="s">
        <v>169</v>
      </c>
    </row>
    <row r="179" spans="1:65" s="13" customFormat="1">
      <c r="B179" s="158"/>
      <c r="D179" s="159" t="s">
        <v>179</v>
      </c>
      <c r="E179" s="160" t="s">
        <v>1</v>
      </c>
      <c r="F179" s="161" t="s">
        <v>237</v>
      </c>
      <c r="H179" s="162">
        <v>3.024</v>
      </c>
      <c r="L179" s="158"/>
      <c r="M179" s="163"/>
      <c r="N179" s="164"/>
      <c r="O179" s="164"/>
      <c r="P179" s="164"/>
      <c r="Q179" s="164"/>
      <c r="R179" s="164"/>
      <c r="S179" s="164"/>
      <c r="T179" s="165"/>
      <c r="AT179" s="160" t="s">
        <v>179</v>
      </c>
      <c r="AU179" s="160" t="s">
        <v>87</v>
      </c>
      <c r="AV179" s="13" t="s">
        <v>87</v>
      </c>
      <c r="AW179" s="13" t="s">
        <v>34</v>
      </c>
      <c r="AX179" s="13" t="s">
        <v>19</v>
      </c>
      <c r="AY179" s="160" t="s">
        <v>169</v>
      </c>
    </row>
    <row r="180" spans="1:65" s="2" customFormat="1" ht="21.75" customHeight="1">
      <c r="A180" s="29"/>
      <c r="B180" s="145"/>
      <c r="C180" s="146" t="s">
        <v>238</v>
      </c>
      <c r="D180" s="146" t="s">
        <v>172</v>
      </c>
      <c r="E180" s="147" t="s">
        <v>239</v>
      </c>
      <c r="F180" s="148" t="s">
        <v>240</v>
      </c>
      <c r="G180" s="149" t="s">
        <v>175</v>
      </c>
      <c r="H180" s="150">
        <v>1</v>
      </c>
      <c r="I180" s="151">
        <v>1640</v>
      </c>
      <c r="J180" s="151">
        <f>ROUND(I180*H180,2)</f>
        <v>1640</v>
      </c>
      <c r="K180" s="148" t="s">
        <v>183</v>
      </c>
      <c r="L180" s="30"/>
      <c r="M180" s="152" t="s">
        <v>1</v>
      </c>
      <c r="N180" s="153" t="s">
        <v>44</v>
      </c>
      <c r="O180" s="154">
        <v>2.431</v>
      </c>
      <c r="P180" s="154">
        <f>O180*H180</f>
        <v>2.431</v>
      </c>
      <c r="Q180" s="154">
        <v>0.1575</v>
      </c>
      <c r="R180" s="154">
        <f>Q180*H180</f>
        <v>0.1575</v>
      </c>
      <c r="S180" s="154">
        <v>0</v>
      </c>
      <c r="T180" s="15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177</v>
      </c>
      <c r="AT180" s="156" t="s">
        <v>172</v>
      </c>
      <c r="AU180" s="156" t="s">
        <v>87</v>
      </c>
      <c r="AY180" s="17" t="s">
        <v>169</v>
      </c>
      <c r="BE180" s="157">
        <f>IF(N180="základní",J180,0)</f>
        <v>1640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19</v>
      </c>
      <c r="BK180" s="157">
        <f>ROUND(I180*H180,2)</f>
        <v>1640</v>
      </c>
      <c r="BL180" s="17" t="s">
        <v>177</v>
      </c>
      <c r="BM180" s="156" t="s">
        <v>241</v>
      </c>
    </row>
    <row r="181" spans="1:65" s="14" customFormat="1">
      <c r="B181" s="166"/>
      <c r="D181" s="159" t="s">
        <v>179</v>
      </c>
      <c r="E181" s="167" t="s">
        <v>1</v>
      </c>
      <c r="F181" s="168" t="s">
        <v>242</v>
      </c>
      <c r="H181" s="167" t="s">
        <v>1</v>
      </c>
      <c r="L181" s="166"/>
      <c r="M181" s="169"/>
      <c r="N181" s="170"/>
      <c r="O181" s="170"/>
      <c r="P181" s="170"/>
      <c r="Q181" s="170"/>
      <c r="R181" s="170"/>
      <c r="S181" s="170"/>
      <c r="T181" s="171"/>
      <c r="AT181" s="167" t="s">
        <v>179</v>
      </c>
      <c r="AU181" s="167" t="s">
        <v>87</v>
      </c>
      <c r="AV181" s="14" t="s">
        <v>19</v>
      </c>
      <c r="AW181" s="14" t="s">
        <v>34</v>
      </c>
      <c r="AX181" s="14" t="s">
        <v>79</v>
      </c>
      <c r="AY181" s="167" t="s">
        <v>169</v>
      </c>
    </row>
    <row r="182" spans="1:65" s="13" customFormat="1">
      <c r="B182" s="158"/>
      <c r="D182" s="159" t="s">
        <v>179</v>
      </c>
      <c r="E182" s="160" t="s">
        <v>1</v>
      </c>
      <c r="F182" s="161" t="s">
        <v>19</v>
      </c>
      <c r="H182" s="162">
        <v>1</v>
      </c>
      <c r="L182" s="158"/>
      <c r="M182" s="163"/>
      <c r="N182" s="164"/>
      <c r="O182" s="164"/>
      <c r="P182" s="164"/>
      <c r="Q182" s="164"/>
      <c r="R182" s="164"/>
      <c r="S182" s="164"/>
      <c r="T182" s="165"/>
      <c r="AT182" s="160" t="s">
        <v>179</v>
      </c>
      <c r="AU182" s="160" t="s">
        <v>87</v>
      </c>
      <c r="AV182" s="13" t="s">
        <v>87</v>
      </c>
      <c r="AW182" s="13" t="s">
        <v>34</v>
      </c>
      <c r="AX182" s="13" t="s">
        <v>19</v>
      </c>
      <c r="AY182" s="160" t="s">
        <v>169</v>
      </c>
    </row>
    <row r="183" spans="1:65" s="2" customFormat="1" ht="21.75" customHeight="1">
      <c r="A183" s="29"/>
      <c r="B183" s="145"/>
      <c r="C183" s="146" t="s">
        <v>243</v>
      </c>
      <c r="D183" s="146" t="s">
        <v>172</v>
      </c>
      <c r="E183" s="147" t="s">
        <v>244</v>
      </c>
      <c r="F183" s="148" t="s">
        <v>245</v>
      </c>
      <c r="G183" s="149" t="s">
        <v>189</v>
      </c>
      <c r="H183" s="150">
        <v>68.400000000000006</v>
      </c>
      <c r="I183" s="151">
        <v>239</v>
      </c>
      <c r="J183" s="151">
        <f>ROUND(I183*H183,2)</f>
        <v>16347.6</v>
      </c>
      <c r="K183" s="148" t="s">
        <v>183</v>
      </c>
      <c r="L183" s="30"/>
      <c r="M183" s="152" t="s">
        <v>1</v>
      </c>
      <c r="N183" s="153" t="s">
        <v>44</v>
      </c>
      <c r="O183" s="154">
        <v>0.40500000000000003</v>
      </c>
      <c r="P183" s="154">
        <f>O183*H183</f>
        <v>27.702000000000005</v>
      </c>
      <c r="Q183" s="154">
        <v>2.6200000000000001E-2</v>
      </c>
      <c r="R183" s="154">
        <f>Q183*H183</f>
        <v>1.7920800000000001</v>
      </c>
      <c r="S183" s="154">
        <v>0</v>
      </c>
      <c r="T183" s="15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177</v>
      </c>
      <c r="AT183" s="156" t="s">
        <v>172</v>
      </c>
      <c r="AU183" s="156" t="s">
        <v>87</v>
      </c>
      <c r="AY183" s="17" t="s">
        <v>169</v>
      </c>
      <c r="BE183" s="157">
        <f>IF(N183="základní",J183,0)</f>
        <v>16347.6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7" t="s">
        <v>19</v>
      </c>
      <c r="BK183" s="157">
        <f>ROUND(I183*H183,2)</f>
        <v>16347.6</v>
      </c>
      <c r="BL183" s="17" t="s">
        <v>177</v>
      </c>
      <c r="BM183" s="156" t="s">
        <v>246</v>
      </c>
    </row>
    <row r="184" spans="1:65" s="14" customFormat="1">
      <c r="B184" s="166"/>
      <c r="D184" s="159" t="s">
        <v>179</v>
      </c>
      <c r="E184" s="167" t="s">
        <v>1</v>
      </c>
      <c r="F184" s="168" t="s">
        <v>247</v>
      </c>
      <c r="H184" s="167" t="s">
        <v>1</v>
      </c>
      <c r="L184" s="166"/>
      <c r="M184" s="169"/>
      <c r="N184" s="170"/>
      <c r="O184" s="170"/>
      <c r="P184" s="170"/>
      <c r="Q184" s="170"/>
      <c r="R184" s="170"/>
      <c r="S184" s="170"/>
      <c r="T184" s="171"/>
      <c r="AT184" s="167" t="s">
        <v>179</v>
      </c>
      <c r="AU184" s="167" t="s">
        <v>87</v>
      </c>
      <c r="AV184" s="14" t="s">
        <v>19</v>
      </c>
      <c r="AW184" s="14" t="s">
        <v>34</v>
      </c>
      <c r="AX184" s="14" t="s">
        <v>79</v>
      </c>
      <c r="AY184" s="167" t="s">
        <v>169</v>
      </c>
    </row>
    <row r="185" spans="1:65" s="13" customFormat="1">
      <c r="B185" s="158"/>
      <c r="D185" s="159" t="s">
        <v>179</v>
      </c>
      <c r="E185" s="160" t="s">
        <v>1</v>
      </c>
      <c r="F185" s="161" t="s">
        <v>248</v>
      </c>
      <c r="H185" s="162">
        <v>68.400000000000006</v>
      </c>
      <c r="L185" s="158"/>
      <c r="M185" s="163"/>
      <c r="N185" s="164"/>
      <c r="O185" s="164"/>
      <c r="P185" s="164"/>
      <c r="Q185" s="164"/>
      <c r="R185" s="164"/>
      <c r="S185" s="164"/>
      <c r="T185" s="165"/>
      <c r="AT185" s="160" t="s">
        <v>179</v>
      </c>
      <c r="AU185" s="160" t="s">
        <v>87</v>
      </c>
      <c r="AV185" s="13" t="s">
        <v>87</v>
      </c>
      <c r="AW185" s="13" t="s">
        <v>34</v>
      </c>
      <c r="AX185" s="13" t="s">
        <v>19</v>
      </c>
      <c r="AY185" s="160" t="s">
        <v>169</v>
      </c>
    </row>
    <row r="186" spans="1:65" s="2" customFormat="1" ht="16.5" customHeight="1">
      <c r="A186" s="29"/>
      <c r="B186" s="145"/>
      <c r="C186" s="146" t="s">
        <v>249</v>
      </c>
      <c r="D186" s="146" t="s">
        <v>172</v>
      </c>
      <c r="E186" s="147" t="s">
        <v>250</v>
      </c>
      <c r="F186" s="148" t="s">
        <v>251</v>
      </c>
      <c r="G186" s="149" t="s">
        <v>189</v>
      </c>
      <c r="H186" s="150">
        <v>2.7749999999999999</v>
      </c>
      <c r="I186" s="151">
        <v>139</v>
      </c>
      <c r="J186" s="151">
        <f>ROUND(I186*H186,2)</f>
        <v>385.73</v>
      </c>
      <c r="K186" s="148" t="s">
        <v>183</v>
      </c>
      <c r="L186" s="30"/>
      <c r="M186" s="152" t="s">
        <v>1</v>
      </c>
      <c r="N186" s="153" t="s">
        <v>44</v>
      </c>
      <c r="O186" s="154">
        <v>0.28999999999999998</v>
      </c>
      <c r="P186" s="154">
        <f>O186*H186</f>
        <v>0.80474999999999997</v>
      </c>
      <c r="Q186" s="154">
        <v>3.6000000000000002E-4</v>
      </c>
      <c r="R186" s="154">
        <f>Q186*H186</f>
        <v>9.990000000000001E-4</v>
      </c>
      <c r="S186" s="154">
        <v>0</v>
      </c>
      <c r="T186" s="15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6" t="s">
        <v>177</v>
      </c>
      <c r="AT186" s="156" t="s">
        <v>172</v>
      </c>
      <c r="AU186" s="156" t="s">
        <v>87</v>
      </c>
      <c r="AY186" s="17" t="s">
        <v>169</v>
      </c>
      <c r="BE186" s="157">
        <f>IF(N186="základní",J186,0)</f>
        <v>385.73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7" t="s">
        <v>19</v>
      </c>
      <c r="BK186" s="157">
        <f>ROUND(I186*H186,2)</f>
        <v>385.73</v>
      </c>
      <c r="BL186" s="17" t="s">
        <v>177</v>
      </c>
      <c r="BM186" s="156" t="s">
        <v>252</v>
      </c>
    </row>
    <row r="187" spans="1:65" s="14" customFormat="1">
      <c r="B187" s="166"/>
      <c r="D187" s="159" t="s">
        <v>179</v>
      </c>
      <c r="E187" s="167" t="s">
        <v>1</v>
      </c>
      <c r="F187" s="168" t="s">
        <v>253</v>
      </c>
      <c r="H187" s="167" t="s">
        <v>1</v>
      </c>
      <c r="L187" s="166"/>
      <c r="M187" s="169"/>
      <c r="N187" s="170"/>
      <c r="O187" s="170"/>
      <c r="P187" s="170"/>
      <c r="Q187" s="170"/>
      <c r="R187" s="170"/>
      <c r="S187" s="170"/>
      <c r="T187" s="171"/>
      <c r="AT187" s="167" t="s">
        <v>179</v>
      </c>
      <c r="AU187" s="167" t="s">
        <v>87</v>
      </c>
      <c r="AV187" s="14" t="s">
        <v>19</v>
      </c>
      <c r="AW187" s="14" t="s">
        <v>34</v>
      </c>
      <c r="AX187" s="14" t="s">
        <v>79</v>
      </c>
      <c r="AY187" s="167" t="s">
        <v>169</v>
      </c>
    </row>
    <row r="188" spans="1:65" s="13" customFormat="1">
      <c r="B188" s="158"/>
      <c r="D188" s="159" t="s">
        <v>179</v>
      </c>
      <c r="E188" s="160" t="s">
        <v>1</v>
      </c>
      <c r="F188" s="161" t="s">
        <v>254</v>
      </c>
      <c r="H188" s="162">
        <v>0.52500000000000002</v>
      </c>
      <c r="L188" s="158"/>
      <c r="M188" s="163"/>
      <c r="N188" s="164"/>
      <c r="O188" s="164"/>
      <c r="P188" s="164"/>
      <c r="Q188" s="164"/>
      <c r="R188" s="164"/>
      <c r="S188" s="164"/>
      <c r="T188" s="165"/>
      <c r="AT188" s="160" t="s">
        <v>179</v>
      </c>
      <c r="AU188" s="160" t="s">
        <v>87</v>
      </c>
      <c r="AV188" s="13" t="s">
        <v>87</v>
      </c>
      <c r="AW188" s="13" t="s">
        <v>34</v>
      </c>
      <c r="AX188" s="13" t="s">
        <v>79</v>
      </c>
      <c r="AY188" s="160" t="s">
        <v>169</v>
      </c>
    </row>
    <row r="189" spans="1:65" s="13" customFormat="1">
      <c r="B189" s="158"/>
      <c r="D189" s="159" t="s">
        <v>179</v>
      </c>
      <c r="E189" s="160" t="s">
        <v>1</v>
      </c>
      <c r="F189" s="161" t="s">
        <v>255</v>
      </c>
      <c r="H189" s="162">
        <v>2.25</v>
      </c>
      <c r="L189" s="158"/>
      <c r="M189" s="163"/>
      <c r="N189" s="164"/>
      <c r="O189" s="164"/>
      <c r="P189" s="164"/>
      <c r="Q189" s="164"/>
      <c r="R189" s="164"/>
      <c r="S189" s="164"/>
      <c r="T189" s="165"/>
      <c r="AT189" s="160" t="s">
        <v>179</v>
      </c>
      <c r="AU189" s="160" t="s">
        <v>87</v>
      </c>
      <c r="AV189" s="13" t="s">
        <v>87</v>
      </c>
      <c r="AW189" s="13" t="s">
        <v>34</v>
      </c>
      <c r="AX189" s="13" t="s">
        <v>79</v>
      </c>
      <c r="AY189" s="160" t="s">
        <v>169</v>
      </c>
    </row>
    <row r="190" spans="1:65" s="15" customFormat="1">
      <c r="B190" s="172"/>
      <c r="D190" s="159" t="s">
        <v>179</v>
      </c>
      <c r="E190" s="173" t="s">
        <v>1</v>
      </c>
      <c r="F190" s="174" t="s">
        <v>198</v>
      </c>
      <c r="H190" s="175">
        <v>2.7749999999999999</v>
      </c>
      <c r="L190" s="172"/>
      <c r="M190" s="176"/>
      <c r="N190" s="177"/>
      <c r="O190" s="177"/>
      <c r="P190" s="177"/>
      <c r="Q190" s="177"/>
      <c r="R190" s="177"/>
      <c r="S190" s="177"/>
      <c r="T190" s="178"/>
      <c r="AT190" s="173" t="s">
        <v>179</v>
      </c>
      <c r="AU190" s="173" t="s">
        <v>87</v>
      </c>
      <c r="AV190" s="15" t="s">
        <v>177</v>
      </c>
      <c r="AW190" s="15" t="s">
        <v>34</v>
      </c>
      <c r="AX190" s="15" t="s">
        <v>19</v>
      </c>
      <c r="AY190" s="173" t="s">
        <v>169</v>
      </c>
    </row>
    <row r="191" spans="1:65" s="2" customFormat="1" ht="21.75" customHeight="1">
      <c r="A191" s="29"/>
      <c r="B191" s="145"/>
      <c r="C191" s="146" t="s">
        <v>8</v>
      </c>
      <c r="D191" s="146" t="s">
        <v>172</v>
      </c>
      <c r="E191" s="147" t="s">
        <v>256</v>
      </c>
      <c r="F191" s="148" t="s">
        <v>257</v>
      </c>
      <c r="G191" s="149" t="s">
        <v>258</v>
      </c>
      <c r="H191" s="150">
        <v>10</v>
      </c>
      <c r="I191" s="151">
        <v>164</v>
      </c>
      <c r="J191" s="151">
        <f>ROUND(I191*H191,2)</f>
        <v>1640</v>
      </c>
      <c r="K191" s="148" t="s">
        <v>183</v>
      </c>
      <c r="L191" s="30"/>
      <c r="M191" s="152" t="s">
        <v>1</v>
      </c>
      <c r="N191" s="153" t="s">
        <v>44</v>
      </c>
      <c r="O191" s="154">
        <v>0.37</v>
      </c>
      <c r="P191" s="154">
        <f>O191*H191</f>
        <v>3.7</v>
      </c>
      <c r="Q191" s="154">
        <v>1.5E-3</v>
      </c>
      <c r="R191" s="154">
        <f>Q191*H191</f>
        <v>1.4999999999999999E-2</v>
      </c>
      <c r="S191" s="154">
        <v>0</v>
      </c>
      <c r="T191" s="15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6" t="s">
        <v>177</v>
      </c>
      <c r="AT191" s="156" t="s">
        <v>172</v>
      </c>
      <c r="AU191" s="156" t="s">
        <v>87</v>
      </c>
      <c r="AY191" s="17" t="s">
        <v>169</v>
      </c>
      <c r="BE191" s="157">
        <f>IF(N191="základní",J191,0)</f>
        <v>1640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19</v>
      </c>
      <c r="BK191" s="157">
        <f>ROUND(I191*H191,2)</f>
        <v>1640</v>
      </c>
      <c r="BL191" s="17" t="s">
        <v>177</v>
      </c>
      <c r="BM191" s="156" t="s">
        <v>259</v>
      </c>
    </row>
    <row r="192" spans="1:65" s="14" customFormat="1">
      <c r="B192" s="166"/>
      <c r="D192" s="159" t="s">
        <v>179</v>
      </c>
      <c r="E192" s="167" t="s">
        <v>1</v>
      </c>
      <c r="F192" s="168" t="s">
        <v>260</v>
      </c>
      <c r="H192" s="167" t="s">
        <v>1</v>
      </c>
      <c r="L192" s="166"/>
      <c r="M192" s="169"/>
      <c r="N192" s="170"/>
      <c r="O192" s="170"/>
      <c r="P192" s="170"/>
      <c r="Q192" s="170"/>
      <c r="R192" s="170"/>
      <c r="S192" s="170"/>
      <c r="T192" s="171"/>
      <c r="AT192" s="167" t="s">
        <v>179</v>
      </c>
      <c r="AU192" s="167" t="s">
        <v>87</v>
      </c>
      <c r="AV192" s="14" t="s">
        <v>19</v>
      </c>
      <c r="AW192" s="14" t="s">
        <v>34</v>
      </c>
      <c r="AX192" s="14" t="s">
        <v>79</v>
      </c>
      <c r="AY192" s="167" t="s">
        <v>169</v>
      </c>
    </row>
    <row r="193" spans="1:65" s="13" customFormat="1">
      <c r="B193" s="158"/>
      <c r="D193" s="159" t="s">
        <v>179</v>
      </c>
      <c r="E193" s="160" t="s">
        <v>1</v>
      </c>
      <c r="F193" s="161" t="s">
        <v>261</v>
      </c>
      <c r="H193" s="162">
        <v>10</v>
      </c>
      <c r="L193" s="158"/>
      <c r="M193" s="163"/>
      <c r="N193" s="164"/>
      <c r="O193" s="164"/>
      <c r="P193" s="164"/>
      <c r="Q193" s="164"/>
      <c r="R193" s="164"/>
      <c r="S193" s="164"/>
      <c r="T193" s="165"/>
      <c r="AT193" s="160" t="s">
        <v>179</v>
      </c>
      <c r="AU193" s="160" t="s">
        <v>87</v>
      </c>
      <c r="AV193" s="13" t="s">
        <v>87</v>
      </c>
      <c r="AW193" s="13" t="s">
        <v>34</v>
      </c>
      <c r="AX193" s="13" t="s">
        <v>19</v>
      </c>
      <c r="AY193" s="160" t="s">
        <v>169</v>
      </c>
    </row>
    <row r="194" spans="1:65" s="2" customFormat="1" ht="21.75" customHeight="1">
      <c r="A194" s="29"/>
      <c r="B194" s="145"/>
      <c r="C194" s="146" t="s">
        <v>262</v>
      </c>
      <c r="D194" s="146" t="s">
        <v>172</v>
      </c>
      <c r="E194" s="147" t="s">
        <v>263</v>
      </c>
      <c r="F194" s="148" t="s">
        <v>264</v>
      </c>
      <c r="G194" s="149" t="s">
        <v>175</v>
      </c>
      <c r="H194" s="150">
        <v>1</v>
      </c>
      <c r="I194" s="151">
        <v>279</v>
      </c>
      <c r="J194" s="151">
        <f>ROUND(I194*H194,2)</f>
        <v>279</v>
      </c>
      <c r="K194" s="148" t="s">
        <v>183</v>
      </c>
      <c r="L194" s="30"/>
      <c r="M194" s="152" t="s">
        <v>1</v>
      </c>
      <c r="N194" s="153" t="s">
        <v>44</v>
      </c>
      <c r="O194" s="154">
        <v>0.754</v>
      </c>
      <c r="P194" s="154">
        <f>O194*H194</f>
        <v>0.754</v>
      </c>
      <c r="Q194" s="154">
        <v>1.7770000000000001E-2</v>
      </c>
      <c r="R194" s="154">
        <f>Q194*H194</f>
        <v>1.7770000000000001E-2</v>
      </c>
      <c r="S194" s="154">
        <v>0</v>
      </c>
      <c r="T194" s="15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177</v>
      </c>
      <c r="AT194" s="156" t="s">
        <v>172</v>
      </c>
      <c r="AU194" s="156" t="s">
        <v>87</v>
      </c>
      <c r="AY194" s="17" t="s">
        <v>169</v>
      </c>
      <c r="BE194" s="157">
        <f>IF(N194="základní",J194,0)</f>
        <v>279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19</v>
      </c>
      <c r="BK194" s="157">
        <f>ROUND(I194*H194,2)</f>
        <v>279</v>
      </c>
      <c r="BL194" s="17" t="s">
        <v>177</v>
      </c>
      <c r="BM194" s="156" t="s">
        <v>265</v>
      </c>
    </row>
    <row r="195" spans="1:65" s="2" customFormat="1" ht="16.5" customHeight="1">
      <c r="A195" s="29"/>
      <c r="B195" s="145"/>
      <c r="C195" s="179" t="s">
        <v>266</v>
      </c>
      <c r="D195" s="179" t="s">
        <v>267</v>
      </c>
      <c r="E195" s="180" t="s">
        <v>268</v>
      </c>
      <c r="F195" s="181" t="s">
        <v>269</v>
      </c>
      <c r="G195" s="182" t="s">
        <v>175</v>
      </c>
      <c r="H195" s="183">
        <v>1</v>
      </c>
      <c r="I195" s="184">
        <v>920</v>
      </c>
      <c r="J195" s="184">
        <f>ROUND(I195*H195,2)</f>
        <v>920</v>
      </c>
      <c r="K195" s="181" t="s">
        <v>194</v>
      </c>
      <c r="L195" s="185"/>
      <c r="M195" s="186" t="s">
        <v>1</v>
      </c>
      <c r="N195" s="187" t="s">
        <v>44</v>
      </c>
      <c r="O195" s="154">
        <v>0</v>
      </c>
      <c r="P195" s="154">
        <f>O195*H195</f>
        <v>0</v>
      </c>
      <c r="Q195" s="154">
        <v>1.12E-2</v>
      </c>
      <c r="R195" s="154">
        <f>Q195*H195</f>
        <v>1.12E-2</v>
      </c>
      <c r="S195" s="154">
        <v>0</v>
      </c>
      <c r="T195" s="15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218</v>
      </c>
      <c r="AT195" s="156" t="s">
        <v>267</v>
      </c>
      <c r="AU195" s="156" t="s">
        <v>87</v>
      </c>
      <c r="AY195" s="17" t="s">
        <v>169</v>
      </c>
      <c r="BE195" s="157">
        <f>IF(N195="základní",J195,0)</f>
        <v>920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19</v>
      </c>
      <c r="BK195" s="157">
        <f>ROUND(I195*H195,2)</f>
        <v>920</v>
      </c>
      <c r="BL195" s="17" t="s">
        <v>177</v>
      </c>
      <c r="BM195" s="156" t="s">
        <v>270</v>
      </c>
    </row>
    <row r="196" spans="1:65" s="12" customFormat="1" ht="22.9" customHeight="1">
      <c r="B196" s="133"/>
      <c r="D196" s="134" t="s">
        <v>78</v>
      </c>
      <c r="E196" s="143" t="s">
        <v>223</v>
      </c>
      <c r="F196" s="143" t="s">
        <v>271</v>
      </c>
      <c r="J196" s="144">
        <f>BK196</f>
        <v>22549.510000000002</v>
      </c>
      <c r="L196" s="133"/>
      <c r="M196" s="137"/>
      <c r="N196" s="138"/>
      <c r="O196" s="138"/>
      <c r="P196" s="139">
        <f>SUM(P197:P223)</f>
        <v>59.793308000000003</v>
      </c>
      <c r="Q196" s="138"/>
      <c r="R196" s="139">
        <f>SUM(R197:R223)</f>
        <v>3.0400000000000002E-3</v>
      </c>
      <c r="S196" s="138"/>
      <c r="T196" s="140">
        <f>SUM(T197:T223)</f>
        <v>7.8403499999999999</v>
      </c>
      <c r="AR196" s="134" t="s">
        <v>19</v>
      </c>
      <c r="AT196" s="141" t="s">
        <v>78</v>
      </c>
      <c r="AU196" s="141" t="s">
        <v>19</v>
      </c>
      <c r="AY196" s="134" t="s">
        <v>169</v>
      </c>
      <c r="BK196" s="142">
        <f>SUM(BK197:BK223)</f>
        <v>22549.510000000002</v>
      </c>
    </row>
    <row r="197" spans="1:65" s="2" customFormat="1" ht="21.75" customHeight="1">
      <c r="A197" s="29"/>
      <c r="B197" s="145"/>
      <c r="C197" s="146" t="s">
        <v>272</v>
      </c>
      <c r="D197" s="146" t="s">
        <v>172</v>
      </c>
      <c r="E197" s="147" t="s">
        <v>273</v>
      </c>
      <c r="F197" s="148" t="s">
        <v>274</v>
      </c>
      <c r="G197" s="149" t="s">
        <v>258</v>
      </c>
      <c r="H197" s="150">
        <v>0.96</v>
      </c>
      <c r="I197" s="151">
        <v>1950</v>
      </c>
      <c r="J197" s="151">
        <f>ROUND(I197*H197,2)</f>
        <v>1872</v>
      </c>
      <c r="K197" s="148" t="s">
        <v>1</v>
      </c>
      <c r="L197" s="30"/>
      <c r="M197" s="152" t="s">
        <v>1</v>
      </c>
      <c r="N197" s="153" t="s">
        <v>44</v>
      </c>
      <c r="O197" s="154">
        <v>0</v>
      </c>
      <c r="P197" s="154">
        <f>O197*H197</f>
        <v>0</v>
      </c>
      <c r="Q197" s="154">
        <v>0</v>
      </c>
      <c r="R197" s="154">
        <f>Q197*H197</f>
        <v>0</v>
      </c>
      <c r="S197" s="154">
        <v>0</v>
      </c>
      <c r="T197" s="15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177</v>
      </c>
      <c r="AT197" s="156" t="s">
        <v>172</v>
      </c>
      <c r="AU197" s="156" t="s">
        <v>87</v>
      </c>
      <c r="AY197" s="17" t="s">
        <v>169</v>
      </c>
      <c r="BE197" s="157">
        <f>IF(N197="základní",J197,0)</f>
        <v>1872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7" t="s">
        <v>19</v>
      </c>
      <c r="BK197" s="157">
        <f>ROUND(I197*H197,2)</f>
        <v>1872</v>
      </c>
      <c r="BL197" s="17" t="s">
        <v>177</v>
      </c>
      <c r="BM197" s="156" t="s">
        <v>275</v>
      </c>
    </row>
    <row r="198" spans="1:65" s="2" customFormat="1" ht="21.75" customHeight="1">
      <c r="A198" s="29"/>
      <c r="B198" s="145"/>
      <c r="C198" s="146" t="s">
        <v>276</v>
      </c>
      <c r="D198" s="146" t="s">
        <v>172</v>
      </c>
      <c r="E198" s="147" t="s">
        <v>277</v>
      </c>
      <c r="F198" s="148" t="s">
        <v>278</v>
      </c>
      <c r="G198" s="149" t="s">
        <v>189</v>
      </c>
      <c r="H198" s="150">
        <v>40</v>
      </c>
      <c r="I198" s="151">
        <v>108</v>
      </c>
      <c r="J198" s="151">
        <f>ROUND(I198*H198,2)</f>
        <v>4320</v>
      </c>
      <c r="K198" s="148" t="s">
        <v>183</v>
      </c>
      <c r="L198" s="30"/>
      <c r="M198" s="152" t="s">
        <v>1</v>
      </c>
      <c r="N198" s="153" t="s">
        <v>44</v>
      </c>
      <c r="O198" s="154">
        <v>0.308</v>
      </c>
      <c r="P198" s="154">
        <f>O198*H198</f>
        <v>12.32</v>
      </c>
      <c r="Q198" s="154">
        <v>4.0000000000000003E-5</v>
      </c>
      <c r="R198" s="154">
        <f>Q198*H198</f>
        <v>1.6000000000000001E-3</v>
      </c>
      <c r="S198" s="154">
        <v>0</v>
      </c>
      <c r="T198" s="155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6" t="s">
        <v>177</v>
      </c>
      <c r="AT198" s="156" t="s">
        <v>172</v>
      </c>
      <c r="AU198" s="156" t="s">
        <v>87</v>
      </c>
      <c r="AY198" s="17" t="s">
        <v>169</v>
      </c>
      <c r="BE198" s="157">
        <f>IF(N198="základní",J198,0)</f>
        <v>4320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7" t="s">
        <v>19</v>
      </c>
      <c r="BK198" s="157">
        <f>ROUND(I198*H198,2)</f>
        <v>4320</v>
      </c>
      <c r="BL198" s="17" t="s">
        <v>177</v>
      </c>
      <c r="BM198" s="156" t="s">
        <v>279</v>
      </c>
    </row>
    <row r="199" spans="1:65" s="2" customFormat="1" ht="16.5" customHeight="1">
      <c r="A199" s="29"/>
      <c r="B199" s="145"/>
      <c r="C199" s="146" t="s">
        <v>280</v>
      </c>
      <c r="D199" s="146" t="s">
        <v>172</v>
      </c>
      <c r="E199" s="147" t="s">
        <v>281</v>
      </c>
      <c r="F199" s="148" t="s">
        <v>282</v>
      </c>
      <c r="G199" s="149" t="s">
        <v>189</v>
      </c>
      <c r="H199" s="150">
        <v>20</v>
      </c>
      <c r="I199" s="151">
        <v>104</v>
      </c>
      <c r="J199" s="151">
        <f>ROUND(I199*H199,2)</f>
        <v>2080</v>
      </c>
      <c r="K199" s="148" t="s">
        <v>1</v>
      </c>
      <c r="L199" s="30"/>
      <c r="M199" s="152" t="s">
        <v>1</v>
      </c>
      <c r="N199" s="153" t="s">
        <v>44</v>
      </c>
      <c r="O199" s="154">
        <v>0.308</v>
      </c>
      <c r="P199" s="154">
        <f>O199*H199</f>
        <v>6.16</v>
      </c>
      <c r="Q199" s="154">
        <v>4.0000000000000003E-5</v>
      </c>
      <c r="R199" s="154">
        <f>Q199*H199</f>
        <v>8.0000000000000004E-4</v>
      </c>
      <c r="S199" s="154">
        <v>0</v>
      </c>
      <c r="T199" s="155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6" t="s">
        <v>177</v>
      </c>
      <c r="AT199" s="156" t="s">
        <v>172</v>
      </c>
      <c r="AU199" s="156" t="s">
        <v>87</v>
      </c>
      <c r="AY199" s="17" t="s">
        <v>169</v>
      </c>
      <c r="BE199" s="157">
        <f>IF(N199="základní",J199,0)</f>
        <v>2080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7" t="s">
        <v>19</v>
      </c>
      <c r="BK199" s="157">
        <f>ROUND(I199*H199,2)</f>
        <v>2080</v>
      </c>
      <c r="BL199" s="17" t="s">
        <v>177</v>
      </c>
      <c r="BM199" s="156" t="s">
        <v>283</v>
      </c>
    </row>
    <row r="200" spans="1:65" s="2" customFormat="1" ht="21.75" customHeight="1">
      <c r="A200" s="29"/>
      <c r="B200" s="145"/>
      <c r="C200" s="146" t="s">
        <v>7</v>
      </c>
      <c r="D200" s="146" t="s">
        <v>172</v>
      </c>
      <c r="E200" s="147" t="s">
        <v>284</v>
      </c>
      <c r="F200" s="148" t="s">
        <v>285</v>
      </c>
      <c r="G200" s="149" t="s">
        <v>175</v>
      </c>
      <c r="H200" s="150">
        <v>16</v>
      </c>
      <c r="I200" s="151">
        <v>79.5</v>
      </c>
      <c r="J200" s="151">
        <f>ROUND(I200*H200,2)</f>
        <v>1272</v>
      </c>
      <c r="K200" s="148" t="s">
        <v>183</v>
      </c>
      <c r="L200" s="30"/>
      <c r="M200" s="152" t="s">
        <v>1</v>
      </c>
      <c r="N200" s="153" t="s">
        <v>44</v>
      </c>
      <c r="O200" s="154">
        <v>0.104</v>
      </c>
      <c r="P200" s="154">
        <f>O200*H200</f>
        <v>1.6639999999999999</v>
      </c>
      <c r="Q200" s="154">
        <v>4.0000000000000003E-5</v>
      </c>
      <c r="R200" s="154">
        <f>Q200*H200</f>
        <v>6.4000000000000005E-4</v>
      </c>
      <c r="S200" s="154">
        <v>0</v>
      </c>
      <c r="T200" s="155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6" t="s">
        <v>177</v>
      </c>
      <c r="AT200" s="156" t="s">
        <v>172</v>
      </c>
      <c r="AU200" s="156" t="s">
        <v>87</v>
      </c>
      <c r="AY200" s="17" t="s">
        <v>169</v>
      </c>
      <c r="BE200" s="157">
        <f>IF(N200="základní",J200,0)</f>
        <v>1272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7" t="s">
        <v>19</v>
      </c>
      <c r="BK200" s="157">
        <f>ROUND(I200*H200,2)</f>
        <v>1272</v>
      </c>
      <c r="BL200" s="17" t="s">
        <v>177</v>
      </c>
      <c r="BM200" s="156" t="s">
        <v>286</v>
      </c>
    </row>
    <row r="201" spans="1:65" s="2" customFormat="1" ht="16.5" customHeight="1">
      <c r="A201" s="29"/>
      <c r="B201" s="145"/>
      <c r="C201" s="146" t="s">
        <v>287</v>
      </c>
      <c r="D201" s="146" t="s">
        <v>172</v>
      </c>
      <c r="E201" s="147" t="s">
        <v>288</v>
      </c>
      <c r="F201" s="148" t="s">
        <v>289</v>
      </c>
      <c r="G201" s="149" t="s">
        <v>189</v>
      </c>
      <c r="H201" s="150">
        <v>14.448</v>
      </c>
      <c r="I201" s="151">
        <v>94.7</v>
      </c>
      <c r="J201" s="151">
        <f>ROUND(I201*H201,2)</f>
        <v>1368.23</v>
      </c>
      <c r="K201" s="148" t="s">
        <v>183</v>
      </c>
      <c r="L201" s="30"/>
      <c r="M201" s="152" t="s">
        <v>1</v>
      </c>
      <c r="N201" s="153" t="s">
        <v>44</v>
      </c>
      <c r="O201" s="154">
        <v>0.245</v>
      </c>
      <c r="P201" s="154">
        <f>O201*H201</f>
        <v>3.5397600000000002</v>
      </c>
      <c r="Q201" s="154">
        <v>0</v>
      </c>
      <c r="R201" s="154">
        <f>Q201*H201</f>
        <v>0</v>
      </c>
      <c r="S201" s="154">
        <v>0.13100000000000001</v>
      </c>
      <c r="T201" s="155">
        <f>S201*H201</f>
        <v>1.8926880000000001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6" t="s">
        <v>177</v>
      </c>
      <c r="AT201" s="156" t="s">
        <v>172</v>
      </c>
      <c r="AU201" s="156" t="s">
        <v>87</v>
      </c>
      <c r="AY201" s="17" t="s">
        <v>169</v>
      </c>
      <c r="BE201" s="157">
        <f>IF(N201="základní",J201,0)</f>
        <v>1368.23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7" t="s">
        <v>19</v>
      </c>
      <c r="BK201" s="157">
        <f>ROUND(I201*H201,2)</f>
        <v>1368.23</v>
      </c>
      <c r="BL201" s="17" t="s">
        <v>177</v>
      </c>
      <c r="BM201" s="156" t="s">
        <v>290</v>
      </c>
    </row>
    <row r="202" spans="1:65" s="13" customFormat="1">
      <c r="B202" s="158"/>
      <c r="D202" s="159" t="s">
        <v>179</v>
      </c>
      <c r="E202" s="160" t="s">
        <v>1</v>
      </c>
      <c r="F202" s="161" t="s">
        <v>291</v>
      </c>
      <c r="H202" s="162">
        <v>14.448</v>
      </c>
      <c r="L202" s="158"/>
      <c r="M202" s="163"/>
      <c r="N202" s="164"/>
      <c r="O202" s="164"/>
      <c r="P202" s="164"/>
      <c r="Q202" s="164"/>
      <c r="R202" s="164"/>
      <c r="S202" s="164"/>
      <c r="T202" s="165"/>
      <c r="AT202" s="160" t="s">
        <v>179</v>
      </c>
      <c r="AU202" s="160" t="s">
        <v>87</v>
      </c>
      <c r="AV202" s="13" t="s">
        <v>87</v>
      </c>
      <c r="AW202" s="13" t="s">
        <v>34</v>
      </c>
      <c r="AX202" s="13" t="s">
        <v>19</v>
      </c>
      <c r="AY202" s="160" t="s">
        <v>169</v>
      </c>
    </row>
    <row r="203" spans="1:65" s="2" customFormat="1" ht="16.5" customHeight="1">
      <c r="A203" s="29"/>
      <c r="B203" s="145"/>
      <c r="C203" s="146" t="s">
        <v>292</v>
      </c>
      <c r="D203" s="146" t="s">
        <v>172</v>
      </c>
      <c r="E203" s="147" t="s">
        <v>293</v>
      </c>
      <c r="F203" s="148" t="s">
        <v>294</v>
      </c>
      <c r="G203" s="149" t="s">
        <v>189</v>
      </c>
      <c r="H203" s="150">
        <v>15.792</v>
      </c>
      <c r="I203" s="151">
        <v>113</v>
      </c>
      <c r="J203" s="151">
        <f>ROUND(I203*H203,2)</f>
        <v>1784.5</v>
      </c>
      <c r="K203" s="148" t="s">
        <v>183</v>
      </c>
      <c r="L203" s="30"/>
      <c r="M203" s="152" t="s">
        <v>1</v>
      </c>
      <c r="N203" s="153" t="s">
        <v>44</v>
      </c>
      <c r="O203" s="154">
        <v>0.28399999999999997</v>
      </c>
      <c r="P203" s="154">
        <f>O203*H203</f>
        <v>4.4849279999999991</v>
      </c>
      <c r="Q203" s="154">
        <v>0</v>
      </c>
      <c r="R203" s="154">
        <f>Q203*H203</f>
        <v>0</v>
      </c>
      <c r="S203" s="154">
        <v>0.26100000000000001</v>
      </c>
      <c r="T203" s="155">
        <f>S203*H203</f>
        <v>4.1217120000000005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6" t="s">
        <v>177</v>
      </c>
      <c r="AT203" s="156" t="s">
        <v>172</v>
      </c>
      <c r="AU203" s="156" t="s">
        <v>87</v>
      </c>
      <c r="AY203" s="17" t="s">
        <v>169</v>
      </c>
      <c r="BE203" s="157">
        <f>IF(N203="základní",J203,0)</f>
        <v>1784.5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7" t="s">
        <v>19</v>
      </c>
      <c r="BK203" s="157">
        <f>ROUND(I203*H203,2)</f>
        <v>1784.5</v>
      </c>
      <c r="BL203" s="17" t="s">
        <v>177</v>
      </c>
      <c r="BM203" s="156" t="s">
        <v>295</v>
      </c>
    </row>
    <row r="204" spans="1:65" s="13" customFormat="1">
      <c r="B204" s="158"/>
      <c r="D204" s="159" t="s">
        <v>179</v>
      </c>
      <c r="E204" s="160" t="s">
        <v>1</v>
      </c>
      <c r="F204" s="161" t="s">
        <v>296</v>
      </c>
      <c r="H204" s="162">
        <v>15.792</v>
      </c>
      <c r="L204" s="158"/>
      <c r="M204" s="163"/>
      <c r="N204" s="164"/>
      <c r="O204" s="164"/>
      <c r="P204" s="164"/>
      <c r="Q204" s="164"/>
      <c r="R204" s="164"/>
      <c r="S204" s="164"/>
      <c r="T204" s="165"/>
      <c r="AT204" s="160" t="s">
        <v>179</v>
      </c>
      <c r="AU204" s="160" t="s">
        <v>87</v>
      </c>
      <c r="AV204" s="13" t="s">
        <v>87</v>
      </c>
      <c r="AW204" s="13" t="s">
        <v>34</v>
      </c>
      <c r="AX204" s="13" t="s">
        <v>19</v>
      </c>
      <c r="AY204" s="160" t="s">
        <v>169</v>
      </c>
    </row>
    <row r="205" spans="1:65" s="2" customFormat="1" ht="16.5" customHeight="1">
      <c r="A205" s="29"/>
      <c r="B205" s="145"/>
      <c r="C205" s="146" t="s">
        <v>297</v>
      </c>
      <c r="D205" s="146" t="s">
        <v>172</v>
      </c>
      <c r="E205" s="147" t="s">
        <v>298</v>
      </c>
      <c r="F205" s="148" t="s">
        <v>299</v>
      </c>
      <c r="G205" s="149" t="s">
        <v>189</v>
      </c>
      <c r="H205" s="150">
        <v>6.4</v>
      </c>
      <c r="I205" s="151">
        <v>293</v>
      </c>
      <c r="J205" s="151">
        <f>ROUND(I205*H205,2)</f>
        <v>1875.2</v>
      </c>
      <c r="K205" s="148" t="s">
        <v>183</v>
      </c>
      <c r="L205" s="30"/>
      <c r="M205" s="152" t="s">
        <v>1</v>
      </c>
      <c r="N205" s="153" t="s">
        <v>44</v>
      </c>
      <c r="O205" s="154">
        <v>0.93899999999999995</v>
      </c>
      <c r="P205" s="154">
        <f>O205*H205</f>
        <v>6.0095999999999998</v>
      </c>
      <c r="Q205" s="154">
        <v>0</v>
      </c>
      <c r="R205" s="154">
        <f>Q205*H205</f>
        <v>0</v>
      </c>
      <c r="S205" s="154">
        <v>7.5999999999999998E-2</v>
      </c>
      <c r="T205" s="155">
        <f>S205*H205</f>
        <v>0.4864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6" t="s">
        <v>177</v>
      </c>
      <c r="AT205" s="156" t="s">
        <v>172</v>
      </c>
      <c r="AU205" s="156" t="s">
        <v>87</v>
      </c>
      <c r="AY205" s="17" t="s">
        <v>169</v>
      </c>
      <c r="BE205" s="157">
        <f>IF(N205="základní",J205,0)</f>
        <v>1875.2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7" t="s">
        <v>19</v>
      </c>
      <c r="BK205" s="157">
        <f>ROUND(I205*H205,2)</f>
        <v>1875.2</v>
      </c>
      <c r="BL205" s="17" t="s">
        <v>177</v>
      </c>
      <c r="BM205" s="156" t="s">
        <v>300</v>
      </c>
    </row>
    <row r="206" spans="1:65" s="14" customFormat="1">
      <c r="B206" s="166"/>
      <c r="D206" s="159" t="s">
        <v>179</v>
      </c>
      <c r="E206" s="167" t="s">
        <v>1</v>
      </c>
      <c r="F206" s="168" t="s">
        <v>301</v>
      </c>
      <c r="H206" s="167" t="s">
        <v>1</v>
      </c>
      <c r="L206" s="166"/>
      <c r="M206" s="169"/>
      <c r="N206" s="170"/>
      <c r="O206" s="170"/>
      <c r="P206" s="170"/>
      <c r="Q206" s="170"/>
      <c r="R206" s="170"/>
      <c r="S206" s="170"/>
      <c r="T206" s="171"/>
      <c r="AT206" s="167" t="s">
        <v>179</v>
      </c>
      <c r="AU206" s="167" t="s">
        <v>87</v>
      </c>
      <c r="AV206" s="14" t="s">
        <v>19</v>
      </c>
      <c r="AW206" s="14" t="s">
        <v>34</v>
      </c>
      <c r="AX206" s="14" t="s">
        <v>79</v>
      </c>
      <c r="AY206" s="167" t="s">
        <v>169</v>
      </c>
    </row>
    <row r="207" spans="1:65" s="13" customFormat="1">
      <c r="B207" s="158"/>
      <c r="D207" s="159" t="s">
        <v>179</v>
      </c>
      <c r="E207" s="160" t="s">
        <v>1</v>
      </c>
      <c r="F207" s="161" t="s">
        <v>302</v>
      </c>
      <c r="H207" s="162">
        <v>4.8</v>
      </c>
      <c r="L207" s="158"/>
      <c r="M207" s="163"/>
      <c r="N207" s="164"/>
      <c r="O207" s="164"/>
      <c r="P207" s="164"/>
      <c r="Q207" s="164"/>
      <c r="R207" s="164"/>
      <c r="S207" s="164"/>
      <c r="T207" s="165"/>
      <c r="AT207" s="160" t="s">
        <v>179</v>
      </c>
      <c r="AU207" s="160" t="s">
        <v>87</v>
      </c>
      <c r="AV207" s="13" t="s">
        <v>87</v>
      </c>
      <c r="AW207" s="13" t="s">
        <v>34</v>
      </c>
      <c r="AX207" s="13" t="s">
        <v>79</v>
      </c>
      <c r="AY207" s="160" t="s">
        <v>169</v>
      </c>
    </row>
    <row r="208" spans="1:65" s="13" customFormat="1">
      <c r="B208" s="158"/>
      <c r="D208" s="159" t="s">
        <v>179</v>
      </c>
      <c r="E208" s="160" t="s">
        <v>1</v>
      </c>
      <c r="F208" s="161" t="s">
        <v>303</v>
      </c>
      <c r="H208" s="162">
        <v>1.6</v>
      </c>
      <c r="L208" s="158"/>
      <c r="M208" s="163"/>
      <c r="N208" s="164"/>
      <c r="O208" s="164"/>
      <c r="P208" s="164"/>
      <c r="Q208" s="164"/>
      <c r="R208" s="164"/>
      <c r="S208" s="164"/>
      <c r="T208" s="165"/>
      <c r="AT208" s="160" t="s">
        <v>179</v>
      </c>
      <c r="AU208" s="160" t="s">
        <v>87</v>
      </c>
      <c r="AV208" s="13" t="s">
        <v>87</v>
      </c>
      <c r="AW208" s="13" t="s">
        <v>34</v>
      </c>
      <c r="AX208" s="13" t="s">
        <v>79</v>
      </c>
      <c r="AY208" s="160" t="s">
        <v>169</v>
      </c>
    </row>
    <row r="209" spans="1:65" s="15" customFormat="1">
      <c r="B209" s="172"/>
      <c r="D209" s="159" t="s">
        <v>179</v>
      </c>
      <c r="E209" s="173" t="s">
        <v>1</v>
      </c>
      <c r="F209" s="174" t="s">
        <v>198</v>
      </c>
      <c r="H209" s="175">
        <v>6.4</v>
      </c>
      <c r="L209" s="172"/>
      <c r="M209" s="176"/>
      <c r="N209" s="177"/>
      <c r="O209" s="177"/>
      <c r="P209" s="177"/>
      <c r="Q209" s="177"/>
      <c r="R209" s="177"/>
      <c r="S209" s="177"/>
      <c r="T209" s="178"/>
      <c r="AT209" s="173" t="s">
        <v>179</v>
      </c>
      <c r="AU209" s="173" t="s">
        <v>87</v>
      </c>
      <c r="AV209" s="15" t="s">
        <v>177</v>
      </c>
      <c r="AW209" s="15" t="s">
        <v>34</v>
      </c>
      <c r="AX209" s="15" t="s">
        <v>19</v>
      </c>
      <c r="AY209" s="173" t="s">
        <v>169</v>
      </c>
    </row>
    <row r="210" spans="1:65" s="2" customFormat="1" ht="21.75" customHeight="1">
      <c r="A210" s="29"/>
      <c r="B210" s="145"/>
      <c r="C210" s="146" t="s">
        <v>304</v>
      </c>
      <c r="D210" s="146" t="s">
        <v>172</v>
      </c>
      <c r="E210" s="147" t="s">
        <v>305</v>
      </c>
      <c r="F210" s="148" t="s">
        <v>306</v>
      </c>
      <c r="G210" s="149" t="s">
        <v>189</v>
      </c>
      <c r="H210" s="150">
        <v>1.47</v>
      </c>
      <c r="I210" s="151">
        <v>114</v>
      </c>
      <c r="J210" s="151">
        <f>ROUND(I210*H210,2)</f>
        <v>167.58</v>
      </c>
      <c r="K210" s="148" t="s">
        <v>183</v>
      </c>
      <c r="L210" s="30"/>
      <c r="M210" s="152" t="s">
        <v>1</v>
      </c>
      <c r="N210" s="153" t="s">
        <v>44</v>
      </c>
      <c r="O210" s="154">
        <v>0.36599999999999999</v>
      </c>
      <c r="P210" s="154">
        <f>O210*H210</f>
        <v>0.53801999999999994</v>
      </c>
      <c r="Q210" s="154">
        <v>0</v>
      </c>
      <c r="R210" s="154">
        <f>Q210*H210</f>
        <v>0</v>
      </c>
      <c r="S210" s="154">
        <v>0.16500000000000001</v>
      </c>
      <c r="T210" s="155">
        <f>S210*H210</f>
        <v>0.24255000000000002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6" t="s">
        <v>177</v>
      </c>
      <c r="AT210" s="156" t="s">
        <v>172</v>
      </c>
      <c r="AU210" s="156" t="s">
        <v>87</v>
      </c>
      <c r="AY210" s="17" t="s">
        <v>169</v>
      </c>
      <c r="BE210" s="157">
        <f>IF(N210="základní",J210,0)</f>
        <v>167.58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19</v>
      </c>
      <c r="BK210" s="157">
        <f>ROUND(I210*H210,2)</f>
        <v>167.58</v>
      </c>
      <c r="BL210" s="17" t="s">
        <v>177</v>
      </c>
      <c r="BM210" s="156" t="s">
        <v>307</v>
      </c>
    </row>
    <row r="211" spans="1:65" s="14" customFormat="1">
      <c r="B211" s="166"/>
      <c r="D211" s="159" t="s">
        <v>179</v>
      </c>
      <c r="E211" s="167" t="s">
        <v>1</v>
      </c>
      <c r="F211" s="168" t="s">
        <v>308</v>
      </c>
      <c r="H211" s="167" t="s">
        <v>1</v>
      </c>
      <c r="L211" s="166"/>
      <c r="M211" s="169"/>
      <c r="N211" s="170"/>
      <c r="O211" s="170"/>
      <c r="P211" s="170"/>
      <c r="Q211" s="170"/>
      <c r="R211" s="170"/>
      <c r="S211" s="170"/>
      <c r="T211" s="171"/>
      <c r="AT211" s="167" t="s">
        <v>179</v>
      </c>
      <c r="AU211" s="167" t="s">
        <v>87</v>
      </c>
      <c r="AV211" s="14" t="s">
        <v>19</v>
      </c>
      <c r="AW211" s="14" t="s">
        <v>34</v>
      </c>
      <c r="AX211" s="14" t="s">
        <v>79</v>
      </c>
      <c r="AY211" s="167" t="s">
        <v>169</v>
      </c>
    </row>
    <row r="212" spans="1:65" s="13" customFormat="1">
      <c r="B212" s="158"/>
      <c r="D212" s="159" t="s">
        <v>179</v>
      </c>
      <c r="E212" s="160" t="s">
        <v>1</v>
      </c>
      <c r="F212" s="161" t="s">
        <v>309</v>
      </c>
      <c r="H212" s="162">
        <v>1.47</v>
      </c>
      <c r="L212" s="158"/>
      <c r="M212" s="163"/>
      <c r="N212" s="164"/>
      <c r="O212" s="164"/>
      <c r="P212" s="164"/>
      <c r="Q212" s="164"/>
      <c r="R212" s="164"/>
      <c r="S212" s="164"/>
      <c r="T212" s="165"/>
      <c r="AT212" s="160" t="s">
        <v>179</v>
      </c>
      <c r="AU212" s="160" t="s">
        <v>87</v>
      </c>
      <c r="AV212" s="13" t="s">
        <v>87</v>
      </c>
      <c r="AW212" s="13" t="s">
        <v>34</v>
      </c>
      <c r="AX212" s="13" t="s">
        <v>79</v>
      </c>
      <c r="AY212" s="160" t="s">
        <v>169</v>
      </c>
    </row>
    <row r="213" spans="1:65" s="15" customFormat="1">
      <c r="B213" s="172"/>
      <c r="D213" s="159" t="s">
        <v>179</v>
      </c>
      <c r="E213" s="173" t="s">
        <v>1</v>
      </c>
      <c r="F213" s="174" t="s">
        <v>198</v>
      </c>
      <c r="H213" s="175">
        <v>1.47</v>
      </c>
      <c r="L213" s="172"/>
      <c r="M213" s="176"/>
      <c r="N213" s="177"/>
      <c r="O213" s="177"/>
      <c r="P213" s="177"/>
      <c r="Q213" s="177"/>
      <c r="R213" s="177"/>
      <c r="S213" s="177"/>
      <c r="T213" s="178"/>
      <c r="AT213" s="173" t="s">
        <v>179</v>
      </c>
      <c r="AU213" s="173" t="s">
        <v>87</v>
      </c>
      <c r="AV213" s="15" t="s">
        <v>177</v>
      </c>
      <c r="AW213" s="15" t="s">
        <v>34</v>
      </c>
      <c r="AX213" s="15" t="s">
        <v>19</v>
      </c>
      <c r="AY213" s="173" t="s">
        <v>169</v>
      </c>
    </row>
    <row r="214" spans="1:65" s="2" customFormat="1" ht="21.75" customHeight="1">
      <c r="A214" s="29"/>
      <c r="B214" s="145"/>
      <c r="C214" s="146" t="s">
        <v>310</v>
      </c>
      <c r="D214" s="146" t="s">
        <v>172</v>
      </c>
      <c r="E214" s="147" t="s">
        <v>311</v>
      </c>
      <c r="F214" s="148" t="s">
        <v>312</v>
      </c>
      <c r="G214" s="149" t="s">
        <v>189</v>
      </c>
      <c r="H214" s="150">
        <v>2</v>
      </c>
      <c r="I214" s="151">
        <v>819</v>
      </c>
      <c r="J214" s="151">
        <f>ROUND(I214*H214,2)</f>
        <v>1638</v>
      </c>
      <c r="K214" s="148" t="s">
        <v>183</v>
      </c>
      <c r="L214" s="30"/>
      <c r="M214" s="152" t="s">
        <v>1</v>
      </c>
      <c r="N214" s="153" t="s">
        <v>44</v>
      </c>
      <c r="O214" s="154">
        <v>2.6280000000000001</v>
      </c>
      <c r="P214" s="154">
        <f>O214*H214</f>
        <v>5.2560000000000002</v>
      </c>
      <c r="Q214" s="154">
        <v>0</v>
      </c>
      <c r="R214" s="154">
        <f>Q214*H214</f>
        <v>0</v>
      </c>
      <c r="S214" s="154">
        <v>0.36499999999999999</v>
      </c>
      <c r="T214" s="155">
        <f>S214*H214</f>
        <v>0.73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177</v>
      </c>
      <c r="AT214" s="156" t="s">
        <v>172</v>
      </c>
      <c r="AU214" s="156" t="s">
        <v>87</v>
      </c>
      <c r="AY214" s="17" t="s">
        <v>169</v>
      </c>
      <c r="BE214" s="157">
        <f>IF(N214="základní",J214,0)</f>
        <v>1638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19</v>
      </c>
      <c r="BK214" s="157">
        <f>ROUND(I214*H214,2)</f>
        <v>1638</v>
      </c>
      <c r="BL214" s="17" t="s">
        <v>177</v>
      </c>
      <c r="BM214" s="156" t="s">
        <v>313</v>
      </c>
    </row>
    <row r="215" spans="1:65" s="14" customFormat="1">
      <c r="B215" s="166"/>
      <c r="D215" s="159" t="s">
        <v>179</v>
      </c>
      <c r="E215" s="167" t="s">
        <v>1</v>
      </c>
      <c r="F215" s="168" t="s">
        <v>314</v>
      </c>
      <c r="H215" s="167" t="s">
        <v>1</v>
      </c>
      <c r="L215" s="166"/>
      <c r="M215" s="169"/>
      <c r="N215" s="170"/>
      <c r="O215" s="170"/>
      <c r="P215" s="170"/>
      <c r="Q215" s="170"/>
      <c r="R215" s="170"/>
      <c r="S215" s="170"/>
      <c r="T215" s="171"/>
      <c r="AT215" s="167" t="s">
        <v>179</v>
      </c>
      <c r="AU215" s="167" t="s">
        <v>87</v>
      </c>
      <c r="AV215" s="14" t="s">
        <v>19</v>
      </c>
      <c r="AW215" s="14" t="s">
        <v>34</v>
      </c>
      <c r="AX215" s="14" t="s">
        <v>79</v>
      </c>
      <c r="AY215" s="167" t="s">
        <v>169</v>
      </c>
    </row>
    <row r="216" spans="1:65" s="13" customFormat="1">
      <c r="B216" s="158"/>
      <c r="D216" s="159" t="s">
        <v>179</v>
      </c>
      <c r="E216" s="160" t="s">
        <v>1</v>
      </c>
      <c r="F216" s="161" t="s">
        <v>191</v>
      </c>
      <c r="H216" s="162">
        <v>2</v>
      </c>
      <c r="L216" s="158"/>
      <c r="M216" s="163"/>
      <c r="N216" s="164"/>
      <c r="O216" s="164"/>
      <c r="P216" s="164"/>
      <c r="Q216" s="164"/>
      <c r="R216" s="164"/>
      <c r="S216" s="164"/>
      <c r="T216" s="165"/>
      <c r="AT216" s="160" t="s">
        <v>179</v>
      </c>
      <c r="AU216" s="160" t="s">
        <v>87</v>
      </c>
      <c r="AV216" s="13" t="s">
        <v>87</v>
      </c>
      <c r="AW216" s="13" t="s">
        <v>34</v>
      </c>
      <c r="AX216" s="13" t="s">
        <v>19</v>
      </c>
      <c r="AY216" s="160" t="s">
        <v>169</v>
      </c>
    </row>
    <row r="217" spans="1:65" s="2" customFormat="1" ht="21.75" customHeight="1">
      <c r="A217" s="29"/>
      <c r="B217" s="145"/>
      <c r="C217" s="146" t="s">
        <v>315</v>
      </c>
      <c r="D217" s="146" t="s">
        <v>172</v>
      </c>
      <c r="E217" s="147" t="s">
        <v>316</v>
      </c>
      <c r="F217" s="148" t="s">
        <v>317</v>
      </c>
      <c r="G217" s="149" t="s">
        <v>258</v>
      </c>
      <c r="H217" s="150">
        <v>12</v>
      </c>
      <c r="I217" s="151">
        <v>239</v>
      </c>
      <c r="J217" s="151">
        <f>ROUND(I217*H217,2)</f>
        <v>2868</v>
      </c>
      <c r="K217" s="148" t="s">
        <v>183</v>
      </c>
      <c r="L217" s="30"/>
      <c r="M217" s="152" t="s">
        <v>1</v>
      </c>
      <c r="N217" s="153" t="s">
        <v>44</v>
      </c>
      <c r="O217" s="154">
        <v>0.76800000000000002</v>
      </c>
      <c r="P217" s="154">
        <f>O217*H217</f>
        <v>9.2160000000000011</v>
      </c>
      <c r="Q217" s="154">
        <v>0</v>
      </c>
      <c r="R217" s="154">
        <f>Q217*H217</f>
        <v>0</v>
      </c>
      <c r="S217" s="154">
        <v>8.9999999999999993E-3</v>
      </c>
      <c r="T217" s="155">
        <f>S217*H217</f>
        <v>0.10799999999999998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6" t="s">
        <v>177</v>
      </c>
      <c r="AT217" s="156" t="s">
        <v>172</v>
      </c>
      <c r="AU217" s="156" t="s">
        <v>87</v>
      </c>
      <c r="AY217" s="17" t="s">
        <v>169</v>
      </c>
      <c r="BE217" s="157">
        <f>IF(N217="základní",J217,0)</f>
        <v>2868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7" t="s">
        <v>19</v>
      </c>
      <c r="BK217" s="157">
        <f>ROUND(I217*H217,2)</f>
        <v>2868</v>
      </c>
      <c r="BL217" s="17" t="s">
        <v>177</v>
      </c>
      <c r="BM217" s="156" t="s">
        <v>318</v>
      </c>
    </row>
    <row r="218" spans="1:65" s="2" customFormat="1" ht="21.75" customHeight="1">
      <c r="A218" s="29"/>
      <c r="B218" s="145"/>
      <c r="C218" s="146" t="s">
        <v>319</v>
      </c>
      <c r="D218" s="146" t="s">
        <v>172</v>
      </c>
      <c r="E218" s="147" t="s">
        <v>320</v>
      </c>
      <c r="F218" s="148" t="s">
        <v>321</v>
      </c>
      <c r="G218" s="149" t="s">
        <v>175</v>
      </c>
      <c r="H218" s="150">
        <v>7</v>
      </c>
      <c r="I218" s="151">
        <v>472</v>
      </c>
      <c r="J218" s="151">
        <f>ROUND(I218*H218,2)</f>
        <v>3304</v>
      </c>
      <c r="K218" s="148" t="s">
        <v>183</v>
      </c>
      <c r="L218" s="30"/>
      <c r="M218" s="152" t="s">
        <v>1</v>
      </c>
      <c r="N218" s="153" t="s">
        <v>44</v>
      </c>
      <c r="O218" s="154">
        <v>1.5149999999999999</v>
      </c>
      <c r="P218" s="154">
        <f>O218*H218</f>
        <v>10.604999999999999</v>
      </c>
      <c r="Q218" s="154">
        <v>0</v>
      </c>
      <c r="R218" s="154">
        <f>Q218*H218</f>
        <v>0</v>
      </c>
      <c r="S218" s="154">
        <v>3.6999999999999998E-2</v>
      </c>
      <c r="T218" s="155">
        <f>S218*H218</f>
        <v>0.25900000000000001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6" t="s">
        <v>177</v>
      </c>
      <c r="AT218" s="156" t="s">
        <v>172</v>
      </c>
      <c r="AU218" s="156" t="s">
        <v>87</v>
      </c>
      <c r="AY218" s="17" t="s">
        <v>169</v>
      </c>
      <c r="BE218" s="157">
        <f>IF(N218="základní",J218,0)</f>
        <v>3304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17" t="s">
        <v>19</v>
      </c>
      <c r="BK218" s="157">
        <f>ROUND(I218*H218,2)</f>
        <v>3304</v>
      </c>
      <c r="BL218" s="17" t="s">
        <v>177</v>
      </c>
      <c r="BM218" s="156" t="s">
        <v>322</v>
      </c>
    </row>
    <row r="219" spans="1:65" s="14" customFormat="1">
      <c r="B219" s="166"/>
      <c r="D219" s="159" t="s">
        <v>179</v>
      </c>
      <c r="E219" s="167" t="s">
        <v>1</v>
      </c>
      <c r="F219" s="168" t="s">
        <v>323</v>
      </c>
      <c r="H219" s="167" t="s">
        <v>1</v>
      </c>
      <c r="L219" s="166"/>
      <c r="M219" s="169"/>
      <c r="N219" s="170"/>
      <c r="O219" s="170"/>
      <c r="P219" s="170"/>
      <c r="Q219" s="170"/>
      <c r="R219" s="170"/>
      <c r="S219" s="170"/>
      <c r="T219" s="171"/>
      <c r="AT219" s="167" t="s">
        <v>179</v>
      </c>
      <c r="AU219" s="167" t="s">
        <v>87</v>
      </c>
      <c r="AV219" s="14" t="s">
        <v>19</v>
      </c>
      <c r="AW219" s="14" t="s">
        <v>34</v>
      </c>
      <c r="AX219" s="14" t="s">
        <v>79</v>
      </c>
      <c r="AY219" s="167" t="s">
        <v>169</v>
      </c>
    </row>
    <row r="220" spans="1:65" s="13" customFormat="1">
      <c r="B220" s="158"/>
      <c r="D220" s="159" t="s">
        <v>179</v>
      </c>
      <c r="E220" s="160" t="s">
        <v>1</v>
      </c>
      <c r="F220" s="161" t="s">
        <v>170</v>
      </c>
      <c r="H220" s="162">
        <v>3</v>
      </c>
      <c r="L220" s="158"/>
      <c r="M220" s="163"/>
      <c r="N220" s="164"/>
      <c r="O220" s="164"/>
      <c r="P220" s="164"/>
      <c r="Q220" s="164"/>
      <c r="R220" s="164"/>
      <c r="S220" s="164"/>
      <c r="T220" s="165"/>
      <c r="AT220" s="160" t="s">
        <v>179</v>
      </c>
      <c r="AU220" s="160" t="s">
        <v>87</v>
      </c>
      <c r="AV220" s="13" t="s">
        <v>87</v>
      </c>
      <c r="AW220" s="13" t="s">
        <v>34</v>
      </c>
      <c r="AX220" s="13" t="s">
        <v>79</v>
      </c>
      <c r="AY220" s="160" t="s">
        <v>169</v>
      </c>
    </row>
    <row r="221" spans="1:65" s="14" customFormat="1">
      <c r="B221" s="166"/>
      <c r="D221" s="159" t="s">
        <v>179</v>
      </c>
      <c r="E221" s="167" t="s">
        <v>1</v>
      </c>
      <c r="F221" s="168" t="s">
        <v>324</v>
      </c>
      <c r="H221" s="167" t="s">
        <v>1</v>
      </c>
      <c r="L221" s="166"/>
      <c r="M221" s="169"/>
      <c r="N221" s="170"/>
      <c r="O221" s="170"/>
      <c r="P221" s="170"/>
      <c r="Q221" s="170"/>
      <c r="R221" s="170"/>
      <c r="S221" s="170"/>
      <c r="T221" s="171"/>
      <c r="AT221" s="167" t="s">
        <v>179</v>
      </c>
      <c r="AU221" s="167" t="s">
        <v>87</v>
      </c>
      <c r="AV221" s="14" t="s">
        <v>19</v>
      </c>
      <c r="AW221" s="14" t="s">
        <v>34</v>
      </c>
      <c r="AX221" s="14" t="s">
        <v>79</v>
      </c>
      <c r="AY221" s="167" t="s">
        <v>169</v>
      </c>
    </row>
    <row r="222" spans="1:65" s="13" customFormat="1">
      <c r="B222" s="158"/>
      <c r="D222" s="159" t="s">
        <v>179</v>
      </c>
      <c r="E222" s="160" t="s">
        <v>1</v>
      </c>
      <c r="F222" s="161" t="s">
        <v>177</v>
      </c>
      <c r="H222" s="162">
        <v>4</v>
      </c>
      <c r="L222" s="158"/>
      <c r="M222" s="163"/>
      <c r="N222" s="164"/>
      <c r="O222" s="164"/>
      <c r="P222" s="164"/>
      <c r="Q222" s="164"/>
      <c r="R222" s="164"/>
      <c r="S222" s="164"/>
      <c r="T222" s="165"/>
      <c r="AT222" s="160" t="s">
        <v>179</v>
      </c>
      <c r="AU222" s="160" t="s">
        <v>87</v>
      </c>
      <c r="AV222" s="13" t="s">
        <v>87</v>
      </c>
      <c r="AW222" s="13" t="s">
        <v>34</v>
      </c>
      <c r="AX222" s="13" t="s">
        <v>79</v>
      </c>
      <c r="AY222" s="160" t="s">
        <v>169</v>
      </c>
    </row>
    <row r="223" spans="1:65" s="15" customFormat="1">
      <c r="B223" s="172"/>
      <c r="D223" s="159" t="s">
        <v>179</v>
      </c>
      <c r="E223" s="173" t="s">
        <v>1</v>
      </c>
      <c r="F223" s="174" t="s">
        <v>198</v>
      </c>
      <c r="H223" s="175">
        <v>7</v>
      </c>
      <c r="L223" s="172"/>
      <c r="M223" s="176"/>
      <c r="N223" s="177"/>
      <c r="O223" s="177"/>
      <c r="P223" s="177"/>
      <c r="Q223" s="177"/>
      <c r="R223" s="177"/>
      <c r="S223" s="177"/>
      <c r="T223" s="178"/>
      <c r="AT223" s="173" t="s">
        <v>179</v>
      </c>
      <c r="AU223" s="173" t="s">
        <v>87</v>
      </c>
      <c r="AV223" s="15" t="s">
        <v>177</v>
      </c>
      <c r="AW223" s="15" t="s">
        <v>34</v>
      </c>
      <c r="AX223" s="15" t="s">
        <v>19</v>
      </c>
      <c r="AY223" s="173" t="s">
        <v>169</v>
      </c>
    </row>
    <row r="224" spans="1:65" s="12" customFormat="1" ht="22.9" customHeight="1">
      <c r="B224" s="133"/>
      <c r="D224" s="134" t="s">
        <v>78</v>
      </c>
      <c r="E224" s="143" t="s">
        <v>325</v>
      </c>
      <c r="F224" s="143" t="s">
        <v>326</v>
      </c>
      <c r="J224" s="144">
        <f>BK224</f>
        <v>28611.16</v>
      </c>
      <c r="L224" s="133"/>
      <c r="M224" s="137"/>
      <c r="N224" s="138"/>
      <c r="O224" s="138"/>
      <c r="P224" s="139">
        <f>SUM(P225:P230)</f>
        <v>32.608124999999994</v>
      </c>
      <c r="Q224" s="138"/>
      <c r="R224" s="139">
        <f>SUM(R225:R230)</f>
        <v>0</v>
      </c>
      <c r="S224" s="138"/>
      <c r="T224" s="140">
        <f>SUM(T225:T230)</f>
        <v>0</v>
      </c>
      <c r="AR224" s="134" t="s">
        <v>19</v>
      </c>
      <c r="AT224" s="141" t="s">
        <v>78</v>
      </c>
      <c r="AU224" s="141" t="s">
        <v>19</v>
      </c>
      <c r="AY224" s="134" t="s">
        <v>169</v>
      </c>
      <c r="BK224" s="142">
        <f>SUM(BK225:BK230)</f>
        <v>28611.16</v>
      </c>
    </row>
    <row r="225" spans="1:65" s="2" customFormat="1" ht="21.75" customHeight="1">
      <c r="A225" s="29"/>
      <c r="B225" s="145"/>
      <c r="C225" s="146" t="s">
        <v>327</v>
      </c>
      <c r="D225" s="146" t="s">
        <v>172</v>
      </c>
      <c r="E225" s="147" t="s">
        <v>328</v>
      </c>
      <c r="F225" s="148" t="s">
        <v>329</v>
      </c>
      <c r="G225" s="149" t="s">
        <v>182</v>
      </c>
      <c r="H225" s="150">
        <v>11.558999999999999</v>
      </c>
      <c r="I225" s="151">
        <v>754</v>
      </c>
      <c r="J225" s="151">
        <f>ROUND(I225*H225,2)</f>
        <v>8715.49</v>
      </c>
      <c r="K225" s="148" t="s">
        <v>183</v>
      </c>
      <c r="L225" s="30"/>
      <c r="M225" s="152" t="s">
        <v>1</v>
      </c>
      <c r="N225" s="153" t="s">
        <v>44</v>
      </c>
      <c r="O225" s="154">
        <v>2.42</v>
      </c>
      <c r="P225" s="154">
        <f>O225*H225</f>
        <v>27.972779999999997</v>
      </c>
      <c r="Q225" s="154">
        <v>0</v>
      </c>
      <c r="R225" s="154">
        <f>Q225*H225</f>
        <v>0</v>
      </c>
      <c r="S225" s="154">
        <v>0</v>
      </c>
      <c r="T225" s="155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6" t="s">
        <v>177</v>
      </c>
      <c r="AT225" s="156" t="s">
        <v>172</v>
      </c>
      <c r="AU225" s="156" t="s">
        <v>87</v>
      </c>
      <c r="AY225" s="17" t="s">
        <v>169</v>
      </c>
      <c r="BE225" s="157">
        <f>IF(N225="základní",J225,0)</f>
        <v>8715.49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7" t="s">
        <v>19</v>
      </c>
      <c r="BK225" s="157">
        <f>ROUND(I225*H225,2)</f>
        <v>8715.49</v>
      </c>
      <c r="BL225" s="17" t="s">
        <v>177</v>
      </c>
      <c r="BM225" s="156" t="s">
        <v>330</v>
      </c>
    </row>
    <row r="226" spans="1:65" s="2" customFormat="1" ht="21.75" customHeight="1">
      <c r="A226" s="29"/>
      <c r="B226" s="145"/>
      <c r="C226" s="146" t="s">
        <v>331</v>
      </c>
      <c r="D226" s="146" t="s">
        <v>172</v>
      </c>
      <c r="E226" s="147" t="s">
        <v>332</v>
      </c>
      <c r="F226" s="148" t="s">
        <v>333</v>
      </c>
      <c r="G226" s="149" t="s">
        <v>182</v>
      </c>
      <c r="H226" s="150">
        <v>281.3</v>
      </c>
      <c r="I226" s="151">
        <v>10.199999999999999</v>
      </c>
      <c r="J226" s="151">
        <f>ROUND(I226*H226,2)</f>
        <v>2869.26</v>
      </c>
      <c r="K226" s="148" t="s">
        <v>183</v>
      </c>
      <c r="L226" s="30"/>
      <c r="M226" s="152" t="s">
        <v>1</v>
      </c>
      <c r="N226" s="153" t="s">
        <v>44</v>
      </c>
      <c r="O226" s="154">
        <v>6.0000000000000001E-3</v>
      </c>
      <c r="P226" s="154">
        <f>O226*H226</f>
        <v>1.6878000000000002</v>
      </c>
      <c r="Q226" s="154">
        <v>0</v>
      </c>
      <c r="R226" s="154">
        <f>Q226*H226</f>
        <v>0</v>
      </c>
      <c r="S226" s="154">
        <v>0</v>
      </c>
      <c r="T226" s="155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6" t="s">
        <v>177</v>
      </c>
      <c r="AT226" s="156" t="s">
        <v>172</v>
      </c>
      <c r="AU226" s="156" t="s">
        <v>87</v>
      </c>
      <c r="AY226" s="17" t="s">
        <v>169</v>
      </c>
      <c r="BE226" s="157">
        <f>IF(N226="základní",J226,0)</f>
        <v>2869.26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17" t="s">
        <v>19</v>
      </c>
      <c r="BK226" s="157">
        <f>ROUND(I226*H226,2)</f>
        <v>2869.26</v>
      </c>
      <c r="BL226" s="17" t="s">
        <v>177</v>
      </c>
      <c r="BM226" s="156" t="s">
        <v>334</v>
      </c>
    </row>
    <row r="227" spans="1:65" s="14" customFormat="1">
      <c r="B227" s="166"/>
      <c r="D227" s="159" t="s">
        <v>179</v>
      </c>
      <c r="E227" s="167" t="s">
        <v>1</v>
      </c>
      <c r="F227" s="168" t="s">
        <v>335</v>
      </c>
      <c r="H227" s="167" t="s">
        <v>1</v>
      </c>
      <c r="L227" s="166"/>
      <c r="M227" s="169"/>
      <c r="N227" s="170"/>
      <c r="O227" s="170"/>
      <c r="P227" s="170"/>
      <c r="Q227" s="170"/>
      <c r="R227" s="170"/>
      <c r="S227" s="170"/>
      <c r="T227" s="171"/>
      <c r="AT227" s="167" t="s">
        <v>179</v>
      </c>
      <c r="AU227" s="167" t="s">
        <v>87</v>
      </c>
      <c r="AV227" s="14" t="s">
        <v>19</v>
      </c>
      <c r="AW227" s="14" t="s">
        <v>34</v>
      </c>
      <c r="AX227" s="14" t="s">
        <v>79</v>
      </c>
      <c r="AY227" s="167" t="s">
        <v>169</v>
      </c>
    </row>
    <row r="228" spans="1:65" s="13" customFormat="1">
      <c r="B228" s="158"/>
      <c r="D228" s="159" t="s">
        <v>179</v>
      </c>
      <c r="E228" s="160" t="s">
        <v>1</v>
      </c>
      <c r="F228" s="161" t="s">
        <v>336</v>
      </c>
      <c r="H228" s="162">
        <v>281.3</v>
      </c>
      <c r="L228" s="158"/>
      <c r="M228" s="163"/>
      <c r="N228" s="164"/>
      <c r="O228" s="164"/>
      <c r="P228" s="164"/>
      <c r="Q228" s="164"/>
      <c r="R228" s="164"/>
      <c r="S228" s="164"/>
      <c r="T228" s="165"/>
      <c r="AT228" s="160" t="s">
        <v>179</v>
      </c>
      <c r="AU228" s="160" t="s">
        <v>87</v>
      </c>
      <c r="AV228" s="13" t="s">
        <v>87</v>
      </c>
      <c r="AW228" s="13" t="s">
        <v>34</v>
      </c>
      <c r="AX228" s="13" t="s">
        <v>19</v>
      </c>
      <c r="AY228" s="160" t="s">
        <v>169</v>
      </c>
    </row>
    <row r="229" spans="1:65" s="2" customFormat="1" ht="21.75" customHeight="1">
      <c r="A229" s="29"/>
      <c r="B229" s="145"/>
      <c r="C229" s="146" t="s">
        <v>337</v>
      </c>
      <c r="D229" s="146" t="s">
        <v>172</v>
      </c>
      <c r="E229" s="147" t="s">
        <v>338</v>
      </c>
      <c r="F229" s="148" t="s">
        <v>339</v>
      </c>
      <c r="G229" s="149" t="s">
        <v>182</v>
      </c>
      <c r="H229" s="150">
        <v>11.558999999999999</v>
      </c>
      <c r="I229" s="151">
        <v>333</v>
      </c>
      <c r="J229" s="151">
        <f>ROUND(I229*H229,2)</f>
        <v>3849.15</v>
      </c>
      <c r="K229" s="148" t="s">
        <v>183</v>
      </c>
      <c r="L229" s="30"/>
      <c r="M229" s="152" t="s">
        <v>1</v>
      </c>
      <c r="N229" s="153" t="s">
        <v>44</v>
      </c>
      <c r="O229" s="154">
        <v>0.255</v>
      </c>
      <c r="P229" s="154">
        <f>O229*H229</f>
        <v>2.9475449999999999</v>
      </c>
      <c r="Q229" s="154">
        <v>0</v>
      </c>
      <c r="R229" s="154">
        <f>Q229*H229</f>
        <v>0</v>
      </c>
      <c r="S229" s="154">
        <v>0</v>
      </c>
      <c r="T229" s="155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6" t="s">
        <v>177</v>
      </c>
      <c r="AT229" s="156" t="s">
        <v>172</v>
      </c>
      <c r="AU229" s="156" t="s">
        <v>87</v>
      </c>
      <c r="AY229" s="17" t="s">
        <v>169</v>
      </c>
      <c r="BE229" s="157">
        <f>IF(N229="základní",J229,0)</f>
        <v>3849.15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7" t="s">
        <v>19</v>
      </c>
      <c r="BK229" s="157">
        <f>ROUND(I229*H229,2)</f>
        <v>3849.15</v>
      </c>
      <c r="BL229" s="17" t="s">
        <v>177</v>
      </c>
      <c r="BM229" s="156" t="s">
        <v>340</v>
      </c>
    </row>
    <row r="230" spans="1:65" s="2" customFormat="1" ht="21.75" customHeight="1">
      <c r="A230" s="29"/>
      <c r="B230" s="145"/>
      <c r="C230" s="146" t="s">
        <v>341</v>
      </c>
      <c r="D230" s="146" t="s">
        <v>172</v>
      </c>
      <c r="E230" s="147" t="s">
        <v>342</v>
      </c>
      <c r="F230" s="148" t="s">
        <v>343</v>
      </c>
      <c r="G230" s="149" t="s">
        <v>182</v>
      </c>
      <c r="H230" s="150">
        <v>11.558999999999999</v>
      </c>
      <c r="I230" s="151">
        <v>1140</v>
      </c>
      <c r="J230" s="151">
        <f>ROUND(I230*H230,2)</f>
        <v>13177.26</v>
      </c>
      <c r="K230" s="148" t="s">
        <v>194</v>
      </c>
      <c r="L230" s="30"/>
      <c r="M230" s="152" t="s">
        <v>1</v>
      </c>
      <c r="N230" s="153" t="s">
        <v>44</v>
      </c>
      <c r="O230" s="154">
        <v>0</v>
      </c>
      <c r="P230" s="154">
        <f>O230*H230</f>
        <v>0</v>
      </c>
      <c r="Q230" s="154">
        <v>0</v>
      </c>
      <c r="R230" s="154">
        <f>Q230*H230</f>
        <v>0</v>
      </c>
      <c r="S230" s="154">
        <v>0</v>
      </c>
      <c r="T230" s="155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6" t="s">
        <v>177</v>
      </c>
      <c r="AT230" s="156" t="s">
        <v>172</v>
      </c>
      <c r="AU230" s="156" t="s">
        <v>87</v>
      </c>
      <c r="AY230" s="17" t="s">
        <v>169</v>
      </c>
      <c r="BE230" s="157">
        <f>IF(N230="základní",J230,0)</f>
        <v>13177.26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7" t="s">
        <v>19</v>
      </c>
      <c r="BK230" s="157">
        <f>ROUND(I230*H230,2)</f>
        <v>13177.26</v>
      </c>
      <c r="BL230" s="17" t="s">
        <v>177</v>
      </c>
      <c r="BM230" s="156" t="s">
        <v>344</v>
      </c>
    </row>
    <row r="231" spans="1:65" s="12" customFormat="1" ht="22.9" customHeight="1">
      <c r="B231" s="133"/>
      <c r="D231" s="134" t="s">
        <v>78</v>
      </c>
      <c r="E231" s="143" t="s">
        <v>345</v>
      </c>
      <c r="F231" s="143" t="s">
        <v>346</v>
      </c>
      <c r="J231" s="144">
        <f>BK231</f>
        <v>1844.26</v>
      </c>
      <c r="L231" s="133"/>
      <c r="M231" s="137"/>
      <c r="N231" s="138"/>
      <c r="O231" s="138"/>
      <c r="P231" s="139">
        <f>P232</f>
        <v>2.0434680000000003</v>
      </c>
      <c r="Q231" s="138"/>
      <c r="R231" s="139">
        <f>R232</f>
        <v>0</v>
      </c>
      <c r="S231" s="138"/>
      <c r="T231" s="140">
        <f>T232</f>
        <v>0</v>
      </c>
      <c r="AR231" s="134" t="s">
        <v>19</v>
      </c>
      <c r="AT231" s="141" t="s">
        <v>78</v>
      </c>
      <c r="AU231" s="141" t="s">
        <v>19</v>
      </c>
      <c r="AY231" s="134" t="s">
        <v>169</v>
      </c>
      <c r="BK231" s="142">
        <f>BK232</f>
        <v>1844.26</v>
      </c>
    </row>
    <row r="232" spans="1:65" s="2" customFormat="1" ht="16.5" customHeight="1">
      <c r="A232" s="29"/>
      <c r="B232" s="145"/>
      <c r="C232" s="146" t="s">
        <v>347</v>
      </c>
      <c r="D232" s="146" t="s">
        <v>172</v>
      </c>
      <c r="E232" s="147" t="s">
        <v>348</v>
      </c>
      <c r="F232" s="148" t="s">
        <v>349</v>
      </c>
      <c r="G232" s="149" t="s">
        <v>182</v>
      </c>
      <c r="H232" s="150">
        <v>6.4260000000000002</v>
      </c>
      <c r="I232" s="151">
        <v>287</v>
      </c>
      <c r="J232" s="151">
        <f>ROUND(I232*H232,2)</f>
        <v>1844.26</v>
      </c>
      <c r="K232" s="148" t="s">
        <v>183</v>
      </c>
      <c r="L232" s="30"/>
      <c r="M232" s="152" t="s">
        <v>1</v>
      </c>
      <c r="N232" s="153" t="s">
        <v>44</v>
      </c>
      <c r="O232" s="154">
        <v>0.318</v>
      </c>
      <c r="P232" s="154">
        <f>O232*H232</f>
        <v>2.0434680000000003</v>
      </c>
      <c r="Q232" s="154">
        <v>0</v>
      </c>
      <c r="R232" s="154">
        <f>Q232*H232</f>
        <v>0</v>
      </c>
      <c r="S232" s="154">
        <v>0</v>
      </c>
      <c r="T232" s="155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6" t="s">
        <v>177</v>
      </c>
      <c r="AT232" s="156" t="s">
        <v>172</v>
      </c>
      <c r="AU232" s="156" t="s">
        <v>87</v>
      </c>
      <c r="AY232" s="17" t="s">
        <v>169</v>
      </c>
      <c r="BE232" s="157">
        <f>IF(N232="základní",J232,0)</f>
        <v>1844.26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7" t="s">
        <v>19</v>
      </c>
      <c r="BK232" s="157">
        <f>ROUND(I232*H232,2)</f>
        <v>1844.26</v>
      </c>
      <c r="BL232" s="17" t="s">
        <v>177</v>
      </c>
      <c r="BM232" s="156" t="s">
        <v>350</v>
      </c>
    </row>
    <row r="233" spans="1:65" s="12" customFormat="1" ht="25.9" customHeight="1">
      <c r="B233" s="133"/>
      <c r="D233" s="134" t="s">
        <v>78</v>
      </c>
      <c r="E233" s="135" t="s">
        <v>351</v>
      </c>
      <c r="F233" s="135" t="s">
        <v>352</v>
      </c>
      <c r="J233" s="136">
        <f>BK233</f>
        <v>705330.20000000007</v>
      </c>
      <c r="L233" s="133"/>
      <c r="M233" s="137"/>
      <c r="N233" s="138"/>
      <c r="O233" s="138"/>
      <c r="P233" s="139">
        <f>P234+P244+P246+P260+P262+P271+P285+P301+P344</f>
        <v>297.55717299999998</v>
      </c>
      <c r="Q233" s="138"/>
      <c r="R233" s="139">
        <f>R234+R244+R246+R260+R262+R271+R285+R301+R344</f>
        <v>3.8863164199999995</v>
      </c>
      <c r="S233" s="138"/>
      <c r="T233" s="140">
        <f>T234+T244+T246+T260+T262+T271+T285+T301+T344</f>
        <v>3.7182709999999997</v>
      </c>
      <c r="AR233" s="134" t="s">
        <v>87</v>
      </c>
      <c r="AT233" s="141" t="s">
        <v>78</v>
      </c>
      <c r="AU233" s="141" t="s">
        <v>79</v>
      </c>
      <c r="AY233" s="134" t="s">
        <v>169</v>
      </c>
      <c r="BK233" s="142">
        <f>BK234+BK244+BK246+BK260+BK262+BK271+BK285+BK301+BK344</f>
        <v>705330.20000000007</v>
      </c>
    </row>
    <row r="234" spans="1:65" s="12" customFormat="1" ht="22.9" customHeight="1">
      <c r="B234" s="133"/>
      <c r="D234" s="134" t="s">
        <v>78</v>
      </c>
      <c r="E234" s="143" t="s">
        <v>353</v>
      </c>
      <c r="F234" s="143" t="s">
        <v>354</v>
      </c>
      <c r="J234" s="144">
        <f>BK234</f>
        <v>36701.629999999997</v>
      </c>
      <c r="L234" s="133"/>
      <c r="M234" s="137"/>
      <c r="N234" s="138"/>
      <c r="O234" s="138"/>
      <c r="P234" s="139">
        <f>SUM(P235:P243)</f>
        <v>19.168521999999999</v>
      </c>
      <c r="Q234" s="138"/>
      <c r="R234" s="139">
        <f>SUM(R235:R243)</f>
        <v>0.26605392</v>
      </c>
      <c r="S234" s="138"/>
      <c r="T234" s="140">
        <f>SUM(T235:T243)</f>
        <v>0</v>
      </c>
      <c r="AR234" s="134" t="s">
        <v>87</v>
      </c>
      <c r="AT234" s="141" t="s">
        <v>78</v>
      </c>
      <c r="AU234" s="141" t="s">
        <v>19</v>
      </c>
      <c r="AY234" s="134" t="s">
        <v>169</v>
      </c>
      <c r="BK234" s="142">
        <f>SUM(BK235:BK243)</f>
        <v>36701.629999999997</v>
      </c>
    </row>
    <row r="235" spans="1:65" s="2" customFormat="1" ht="21.75" customHeight="1">
      <c r="A235" s="29"/>
      <c r="B235" s="145"/>
      <c r="C235" s="146" t="s">
        <v>355</v>
      </c>
      <c r="D235" s="146" t="s">
        <v>172</v>
      </c>
      <c r="E235" s="147" t="s">
        <v>356</v>
      </c>
      <c r="F235" s="148" t="s">
        <v>357</v>
      </c>
      <c r="G235" s="149" t="s">
        <v>189</v>
      </c>
      <c r="H235" s="150">
        <v>37.909999999999997</v>
      </c>
      <c r="I235" s="151">
        <v>611</v>
      </c>
      <c r="J235" s="151">
        <f>ROUND(I235*H235,2)</f>
        <v>23163.01</v>
      </c>
      <c r="K235" s="148" t="s">
        <v>183</v>
      </c>
      <c r="L235" s="30"/>
      <c r="M235" s="152" t="s">
        <v>1</v>
      </c>
      <c r="N235" s="153" t="s">
        <v>44</v>
      </c>
      <c r="O235" s="154">
        <v>0.3</v>
      </c>
      <c r="P235" s="154">
        <f>O235*H235</f>
        <v>11.372999999999999</v>
      </c>
      <c r="Q235" s="154">
        <v>4.5100000000000001E-3</v>
      </c>
      <c r="R235" s="154">
        <f>Q235*H235</f>
        <v>0.17097409999999999</v>
      </c>
      <c r="S235" s="154">
        <v>0</v>
      </c>
      <c r="T235" s="155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6" t="s">
        <v>262</v>
      </c>
      <c r="AT235" s="156" t="s">
        <v>172</v>
      </c>
      <c r="AU235" s="156" t="s">
        <v>87</v>
      </c>
      <c r="AY235" s="17" t="s">
        <v>169</v>
      </c>
      <c r="BE235" s="157">
        <f>IF(N235="základní",J235,0)</f>
        <v>23163.01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7" t="s">
        <v>19</v>
      </c>
      <c r="BK235" s="157">
        <f>ROUND(I235*H235,2)</f>
        <v>23163.01</v>
      </c>
      <c r="BL235" s="17" t="s">
        <v>262</v>
      </c>
      <c r="BM235" s="156" t="s">
        <v>358</v>
      </c>
    </row>
    <row r="236" spans="1:65" s="13" customFormat="1">
      <c r="B236" s="158"/>
      <c r="D236" s="159" t="s">
        <v>179</v>
      </c>
      <c r="E236" s="160" t="s">
        <v>1</v>
      </c>
      <c r="F236" s="161" t="s">
        <v>359</v>
      </c>
      <c r="H236" s="162">
        <v>37.909999999999997</v>
      </c>
      <c r="L236" s="158"/>
      <c r="M236" s="163"/>
      <c r="N236" s="164"/>
      <c r="O236" s="164"/>
      <c r="P236" s="164"/>
      <c r="Q236" s="164"/>
      <c r="R236" s="164"/>
      <c r="S236" s="164"/>
      <c r="T236" s="165"/>
      <c r="AT236" s="160" t="s">
        <v>179</v>
      </c>
      <c r="AU236" s="160" t="s">
        <v>87</v>
      </c>
      <c r="AV236" s="13" t="s">
        <v>87</v>
      </c>
      <c r="AW236" s="13" t="s">
        <v>34</v>
      </c>
      <c r="AX236" s="13" t="s">
        <v>19</v>
      </c>
      <c r="AY236" s="160" t="s">
        <v>169</v>
      </c>
    </row>
    <row r="237" spans="1:65" s="2" customFormat="1" ht="21.75" customHeight="1">
      <c r="A237" s="29"/>
      <c r="B237" s="145"/>
      <c r="C237" s="146" t="s">
        <v>360</v>
      </c>
      <c r="D237" s="146" t="s">
        <v>172</v>
      </c>
      <c r="E237" s="147" t="s">
        <v>361</v>
      </c>
      <c r="F237" s="148" t="s">
        <v>362</v>
      </c>
      <c r="G237" s="149" t="s">
        <v>189</v>
      </c>
      <c r="H237" s="150">
        <v>21.082000000000001</v>
      </c>
      <c r="I237" s="151">
        <v>630</v>
      </c>
      <c r="J237" s="151">
        <f>ROUND(I237*H237,2)</f>
        <v>13281.66</v>
      </c>
      <c r="K237" s="148" t="s">
        <v>183</v>
      </c>
      <c r="L237" s="30"/>
      <c r="M237" s="152" t="s">
        <v>1</v>
      </c>
      <c r="N237" s="153" t="s">
        <v>44</v>
      </c>
      <c r="O237" s="154">
        <v>0.35</v>
      </c>
      <c r="P237" s="154">
        <f>O237*H237</f>
        <v>7.3786999999999994</v>
      </c>
      <c r="Q237" s="154">
        <v>4.5100000000000001E-3</v>
      </c>
      <c r="R237" s="154">
        <f>Q237*H237</f>
        <v>9.5079820000000009E-2</v>
      </c>
      <c r="S237" s="154">
        <v>0</v>
      </c>
      <c r="T237" s="155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6" t="s">
        <v>262</v>
      </c>
      <c r="AT237" s="156" t="s">
        <v>172</v>
      </c>
      <c r="AU237" s="156" t="s">
        <v>87</v>
      </c>
      <c r="AY237" s="17" t="s">
        <v>169</v>
      </c>
      <c r="BE237" s="157">
        <f>IF(N237="základní",J237,0)</f>
        <v>13281.66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7" t="s">
        <v>19</v>
      </c>
      <c r="BK237" s="157">
        <f>ROUND(I237*H237,2)</f>
        <v>13281.66</v>
      </c>
      <c r="BL237" s="17" t="s">
        <v>262</v>
      </c>
      <c r="BM237" s="156" t="s">
        <v>363</v>
      </c>
    </row>
    <row r="238" spans="1:65" s="14" customFormat="1">
      <c r="B238" s="166"/>
      <c r="D238" s="159" t="s">
        <v>179</v>
      </c>
      <c r="E238" s="167" t="s">
        <v>1</v>
      </c>
      <c r="F238" s="168" t="s">
        <v>364</v>
      </c>
      <c r="H238" s="167" t="s">
        <v>1</v>
      </c>
      <c r="L238" s="166"/>
      <c r="M238" s="169"/>
      <c r="N238" s="170"/>
      <c r="O238" s="170"/>
      <c r="P238" s="170"/>
      <c r="Q238" s="170"/>
      <c r="R238" s="170"/>
      <c r="S238" s="170"/>
      <c r="T238" s="171"/>
      <c r="AT238" s="167" t="s">
        <v>179</v>
      </c>
      <c r="AU238" s="167" t="s">
        <v>87</v>
      </c>
      <c r="AV238" s="14" t="s">
        <v>19</v>
      </c>
      <c r="AW238" s="14" t="s">
        <v>34</v>
      </c>
      <c r="AX238" s="14" t="s">
        <v>79</v>
      </c>
      <c r="AY238" s="167" t="s">
        <v>169</v>
      </c>
    </row>
    <row r="239" spans="1:65" s="13" customFormat="1">
      <c r="B239" s="158"/>
      <c r="D239" s="159" t="s">
        <v>179</v>
      </c>
      <c r="E239" s="160" t="s">
        <v>1</v>
      </c>
      <c r="F239" s="161" t="s">
        <v>365</v>
      </c>
      <c r="H239" s="162">
        <v>7.5819999999999999</v>
      </c>
      <c r="L239" s="158"/>
      <c r="M239" s="163"/>
      <c r="N239" s="164"/>
      <c r="O239" s="164"/>
      <c r="P239" s="164"/>
      <c r="Q239" s="164"/>
      <c r="R239" s="164"/>
      <c r="S239" s="164"/>
      <c r="T239" s="165"/>
      <c r="AT239" s="160" t="s">
        <v>179</v>
      </c>
      <c r="AU239" s="160" t="s">
        <v>87</v>
      </c>
      <c r="AV239" s="13" t="s">
        <v>87</v>
      </c>
      <c r="AW239" s="13" t="s">
        <v>34</v>
      </c>
      <c r="AX239" s="13" t="s">
        <v>79</v>
      </c>
      <c r="AY239" s="160" t="s">
        <v>169</v>
      </c>
    </row>
    <row r="240" spans="1:65" s="14" customFormat="1">
      <c r="B240" s="166"/>
      <c r="D240" s="159" t="s">
        <v>179</v>
      </c>
      <c r="E240" s="167" t="s">
        <v>1</v>
      </c>
      <c r="F240" s="168" t="s">
        <v>366</v>
      </c>
      <c r="H240" s="167" t="s">
        <v>1</v>
      </c>
      <c r="L240" s="166"/>
      <c r="M240" s="169"/>
      <c r="N240" s="170"/>
      <c r="O240" s="170"/>
      <c r="P240" s="170"/>
      <c r="Q240" s="170"/>
      <c r="R240" s="170"/>
      <c r="S240" s="170"/>
      <c r="T240" s="171"/>
      <c r="AT240" s="167" t="s">
        <v>179</v>
      </c>
      <c r="AU240" s="167" t="s">
        <v>87</v>
      </c>
      <c r="AV240" s="14" t="s">
        <v>19</v>
      </c>
      <c r="AW240" s="14" t="s">
        <v>34</v>
      </c>
      <c r="AX240" s="14" t="s">
        <v>79</v>
      </c>
      <c r="AY240" s="167" t="s">
        <v>169</v>
      </c>
    </row>
    <row r="241" spans="1:65" s="13" customFormat="1">
      <c r="B241" s="158"/>
      <c r="D241" s="159" t="s">
        <v>179</v>
      </c>
      <c r="E241" s="160" t="s">
        <v>1</v>
      </c>
      <c r="F241" s="161" t="s">
        <v>367</v>
      </c>
      <c r="H241" s="162">
        <v>13.5</v>
      </c>
      <c r="L241" s="158"/>
      <c r="M241" s="163"/>
      <c r="N241" s="164"/>
      <c r="O241" s="164"/>
      <c r="P241" s="164"/>
      <c r="Q241" s="164"/>
      <c r="R241" s="164"/>
      <c r="S241" s="164"/>
      <c r="T241" s="165"/>
      <c r="AT241" s="160" t="s">
        <v>179</v>
      </c>
      <c r="AU241" s="160" t="s">
        <v>87</v>
      </c>
      <c r="AV241" s="13" t="s">
        <v>87</v>
      </c>
      <c r="AW241" s="13" t="s">
        <v>34</v>
      </c>
      <c r="AX241" s="13" t="s">
        <v>79</v>
      </c>
      <c r="AY241" s="160" t="s">
        <v>169</v>
      </c>
    </row>
    <row r="242" spans="1:65" s="15" customFormat="1">
      <c r="B242" s="172"/>
      <c r="D242" s="159" t="s">
        <v>179</v>
      </c>
      <c r="E242" s="173" t="s">
        <v>1</v>
      </c>
      <c r="F242" s="174" t="s">
        <v>198</v>
      </c>
      <c r="H242" s="175">
        <v>21.082000000000001</v>
      </c>
      <c r="L242" s="172"/>
      <c r="M242" s="176"/>
      <c r="N242" s="177"/>
      <c r="O242" s="177"/>
      <c r="P242" s="177"/>
      <c r="Q242" s="177"/>
      <c r="R242" s="177"/>
      <c r="S242" s="177"/>
      <c r="T242" s="178"/>
      <c r="AT242" s="173" t="s">
        <v>179</v>
      </c>
      <c r="AU242" s="173" t="s">
        <v>87</v>
      </c>
      <c r="AV242" s="15" t="s">
        <v>177</v>
      </c>
      <c r="AW242" s="15" t="s">
        <v>34</v>
      </c>
      <c r="AX242" s="15" t="s">
        <v>19</v>
      </c>
      <c r="AY242" s="173" t="s">
        <v>169</v>
      </c>
    </row>
    <row r="243" spans="1:65" s="2" customFormat="1" ht="21.75" customHeight="1">
      <c r="A243" s="29"/>
      <c r="B243" s="145"/>
      <c r="C243" s="146" t="s">
        <v>368</v>
      </c>
      <c r="D243" s="146" t="s">
        <v>172</v>
      </c>
      <c r="E243" s="147" t="s">
        <v>369</v>
      </c>
      <c r="F243" s="148" t="s">
        <v>370</v>
      </c>
      <c r="G243" s="149" t="s">
        <v>182</v>
      </c>
      <c r="H243" s="150">
        <v>0.26600000000000001</v>
      </c>
      <c r="I243" s="151">
        <v>966</v>
      </c>
      <c r="J243" s="151">
        <f>ROUND(I243*H243,2)</f>
        <v>256.95999999999998</v>
      </c>
      <c r="K243" s="148" t="s">
        <v>183</v>
      </c>
      <c r="L243" s="30"/>
      <c r="M243" s="152" t="s">
        <v>1</v>
      </c>
      <c r="N243" s="153" t="s">
        <v>44</v>
      </c>
      <c r="O243" s="154">
        <v>1.5669999999999999</v>
      </c>
      <c r="P243" s="154">
        <f>O243*H243</f>
        <v>0.41682200000000003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6" t="s">
        <v>262</v>
      </c>
      <c r="AT243" s="156" t="s">
        <v>172</v>
      </c>
      <c r="AU243" s="156" t="s">
        <v>87</v>
      </c>
      <c r="AY243" s="17" t="s">
        <v>169</v>
      </c>
      <c r="BE243" s="157">
        <f>IF(N243="základní",J243,0)</f>
        <v>256.95999999999998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7" t="s">
        <v>19</v>
      </c>
      <c r="BK243" s="157">
        <f>ROUND(I243*H243,2)</f>
        <v>256.95999999999998</v>
      </c>
      <c r="BL243" s="17" t="s">
        <v>262</v>
      </c>
      <c r="BM243" s="156" t="s">
        <v>371</v>
      </c>
    </row>
    <row r="244" spans="1:65" s="12" customFormat="1" ht="22.9" customHeight="1">
      <c r="B244" s="133"/>
      <c r="D244" s="134" t="s">
        <v>78</v>
      </c>
      <c r="E244" s="143" t="s">
        <v>372</v>
      </c>
      <c r="F244" s="143" t="s">
        <v>373</v>
      </c>
      <c r="J244" s="144">
        <f>BK244</f>
        <v>303081</v>
      </c>
      <c r="L244" s="133"/>
      <c r="M244" s="137"/>
      <c r="N244" s="138"/>
      <c r="O244" s="138"/>
      <c r="P244" s="139">
        <f>P245</f>
        <v>0</v>
      </c>
      <c r="Q244" s="138"/>
      <c r="R244" s="139">
        <f>R245</f>
        <v>0</v>
      </c>
      <c r="S244" s="138"/>
      <c r="T244" s="140">
        <f>T245</f>
        <v>0</v>
      </c>
      <c r="AR244" s="134" t="s">
        <v>87</v>
      </c>
      <c r="AT244" s="141" t="s">
        <v>78</v>
      </c>
      <c r="AU244" s="141" t="s">
        <v>19</v>
      </c>
      <c r="AY244" s="134" t="s">
        <v>169</v>
      </c>
      <c r="BK244" s="142">
        <f>BK245</f>
        <v>303081</v>
      </c>
    </row>
    <row r="245" spans="1:65" s="2" customFormat="1" ht="16.5" customHeight="1">
      <c r="A245" s="29"/>
      <c r="B245" s="145"/>
      <c r="C245" s="146" t="s">
        <v>374</v>
      </c>
      <c r="D245" s="146" t="s">
        <v>172</v>
      </c>
      <c r="E245" s="147" t="s">
        <v>375</v>
      </c>
      <c r="F245" s="148" t="s">
        <v>376</v>
      </c>
      <c r="G245" s="149" t="s">
        <v>377</v>
      </c>
      <c r="H245" s="150">
        <v>1</v>
      </c>
      <c r="I245" s="151">
        <v>303081</v>
      </c>
      <c r="J245" s="151">
        <f>ROUND(I245*H245,2)</f>
        <v>303081</v>
      </c>
      <c r="K245" s="148" t="s">
        <v>1</v>
      </c>
      <c r="L245" s="30"/>
      <c r="M245" s="152" t="s">
        <v>1</v>
      </c>
      <c r="N245" s="153" t="s">
        <v>44</v>
      </c>
      <c r="O245" s="154">
        <v>0</v>
      </c>
      <c r="P245" s="154">
        <f>O245*H245</f>
        <v>0</v>
      </c>
      <c r="Q245" s="154">
        <v>0</v>
      </c>
      <c r="R245" s="154">
        <f>Q245*H245</f>
        <v>0</v>
      </c>
      <c r="S245" s="154">
        <v>0</v>
      </c>
      <c r="T245" s="155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6" t="s">
        <v>262</v>
      </c>
      <c r="AT245" s="156" t="s">
        <v>172</v>
      </c>
      <c r="AU245" s="156" t="s">
        <v>87</v>
      </c>
      <c r="AY245" s="17" t="s">
        <v>169</v>
      </c>
      <c r="BE245" s="157">
        <f>IF(N245="základní",J245,0)</f>
        <v>303081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7" t="s">
        <v>19</v>
      </c>
      <c r="BK245" s="157">
        <f>ROUND(I245*H245,2)</f>
        <v>303081</v>
      </c>
      <c r="BL245" s="17" t="s">
        <v>262</v>
      </c>
      <c r="BM245" s="156" t="s">
        <v>378</v>
      </c>
    </row>
    <row r="246" spans="1:65" s="12" customFormat="1" ht="22.9" customHeight="1">
      <c r="B246" s="133"/>
      <c r="D246" s="134" t="s">
        <v>78</v>
      </c>
      <c r="E246" s="143" t="s">
        <v>379</v>
      </c>
      <c r="F246" s="143" t="s">
        <v>380</v>
      </c>
      <c r="J246" s="144">
        <f>BK246</f>
        <v>16640</v>
      </c>
      <c r="L246" s="133"/>
      <c r="M246" s="137"/>
      <c r="N246" s="138"/>
      <c r="O246" s="138"/>
      <c r="P246" s="139">
        <f>SUM(P247:P259)</f>
        <v>0</v>
      </c>
      <c r="Q246" s="138"/>
      <c r="R246" s="139">
        <f>SUM(R247:R259)</f>
        <v>0</v>
      </c>
      <c r="S246" s="138"/>
      <c r="T246" s="140">
        <f>SUM(T247:T259)</f>
        <v>0</v>
      </c>
      <c r="AR246" s="134" t="s">
        <v>87</v>
      </c>
      <c r="AT246" s="141" t="s">
        <v>78</v>
      </c>
      <c r="AU246" s="141" t="s">
        <v>19</v>
      </c>
      <c r="AY246" s="134" t="s">
        <v>169</v>
      </c>
      <c r="BK246" s="142">
        <f>SUM(BK247:BK259)</f>
        <v>16640</v>
      </c>
    </row>
    <row r="247" spans="1:65" s="2" customFormat="1" ht="33" customHeight="1">
      <c r="A247" s="29"/>
      <c r="B247" s="145"/>
      <c r="C247" s="146" t="s">
        <v>381</v>
      </c>
      <c r="D247" s="146" t="s">
        <v>172</v>
      </c>
      <c r="E247" s="147" t="s">
        <v>382</v>
      </c>
      <c r="F247" s="148" t="s">
        <v>383</v>
      </c>
      <c r="G247" s="149" t="s">
        <v>175</v>
      </c>
      <c r="H247" s="150">
        <v>2</v>
      </c>
      <c r="I247" s="151">
        <v>1820</v>
      </c>
      <c r="J247" s="151">
        <f>ROUND(I247*H247,2)</f>
        <v>3640</v>
      </c>
      <c r="K247" s="148" t="s">
        <v>1</v>
      </c>
      <c r="L247" s="30"/>
      <c r="M247" s="152" t="s">
        <v>1</v>
      </c>
      <c r="N247" s="153" t="s">
        <v>44</v>
      </c>
      <c r="O247" s="154">
        <v>0</v>
      </c>
      <c r="P247" s="154">
        <f>O247*H247</f>
        <v>0</v>
      </c>
      <c r="Q247" s="154">
        <v>0</v>
      </c>
      <c r="R247" s="154">
        <f>Q247*H247</f>
        <v>0</v>
      </c>
      <c r="S247" s="154">
        <v>0</v>
      </c>
      <c r="T247" s="155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6" t="s">
        <v>262</v>
      </c>
      <c r="AT247" s="156" t="s">
        <v>172</v>
      </c>
      <c r="AU247" s="156" t="s">
        <v>87</v>
      </c>
      <c r="AY247" s="17" t="s">
        <v>169</v>
      </c>
      <c r="BE247" s="157">
        <f>IF(N247="základní",J247,0)</f>
        <v>3640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7" t="s">
        <v>19</v>
      </c>
      <c r="BK247" s="157">
        <f>ROUND(I247*H247,2)</f>
        <v>3640</v>
      </c>
      <c r="BL247" s="17" t="s">
        <v>262</v>
      </c>
      <c r="BM247" s="156" t="s">
        <v>384</v>
      </c>
    </row>
    <row r="248" spans="1:65" s="2" customFormat="1" ht="21.75" customHeight="1">
      <c r="A248" s="29"/>
      <c r="B248" s="145"/>
      <c r="C248" s="146" t="s">
        <v>385</v>
      </c>
      <c r="D248" s="146" t="s">
        <v>172</v>
      </c>
      <c r="E248" s="147" t="s">
        <v>386</v>
      </c>
      <c r="F248" s="148" t="s">
        <v>387</v>
      </c>
      <c r="G248" s="149" t="s">
        <v>175</v>
      </c>
      <c r="H248" s="150">
        <v>2</v>
      </c>
      <c r="I248" s="151">
        <v>1820</v>
      </c>
      <c r="J248" s="151">
        <f>ROUND(I248*H248,2)</f>
        <v>3640</v>
      </c>
      <c r="K248" s="148" t="s">
        <v>1</v>
      </c>
      <c r="L248" s="30"/>
      <c r="M248" s="152" t="s">
        <v>1</v>
      </c>
      <c r="N248" s="153" t="s">
        <v>44</v>
      </c>
      <c r="O248" s="154">
        <v>0</v>
      </c>
      <c r="P248" s="154">
        <f>O248*H248</f>
        <v>0</v>
      </c>
      <c r="Q248" s="154">
        <v>0</v>
      </c>
      <c r="R248" s="154">
        <f>Q248*H248</f>
        <v>0</v>
      </c>
      <c r="S248" s="154">
        <v>0</v>
      </c>
      <c r="T248" s="155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6" t="s">
        <v>262</v>
      </c>
      <c r="AT248" s="156" t="s">
        <v>172</v>
      </c>
      <c r="AU248" s="156" t="s">
        <v>87</v>
      </c>
      <c r="AY248" s="17" t="s">
        <v>169</v>
      </c>
      <c r="BE248" s="157">
        <f>IF(N248="základní",J248,0)</f>
        <v>3640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7" t="s">
        <v>19</v>
      </c>
      <c r="BK248" s="157">
        <f>ROUND(I248*H248,2)</f>
        <v>3640</v>
      </c>
      <c r="BL248" s="17" t="s">
        <v>262</v>
      </c>
      <c r="BM248" s="156" t="s">
        <v>388</v>
      </c>
    </row>
    <row r="249" spans="1:65" s="2" customFormat="1" ht="16.5" customHeight="1">
      <c r="A249" s="29"/>
      <c r="B249" s="145"/>
      <c r="C249" s="146" t="s">
        <v>389</v>
      </c>
      <c r="D249" s="146" t="s">
        <v>172</v>
      </c>
      <c r="E249" s="147" t="s">
        <v>390</v>
      </c>
      <c r="F249" s="148" t="s">
        <v>391</v>
      </c>
      <c r="G249" s="149" t="s">
        <v>175</v>
      </c>
      <c r="H249" s="150">
        <v>2</v>
      </c>
      <c r="I249" s="151">
        <v>520</v>
      </c>
      <c r="J249" s="151">
        <f>ROUND(I249*H249,2)</f>
        <v>1040</v>
      </c>
      <c r="K249" s="148" t="s">
        <v>1</v>
      </c>
      <c r="L249" s="30"/>
      <c r="M249" s="152" t="s">
        <v>1</v>
      </c>
      <c r="N249" s="153" t="s">
        <v>44</v>
      </c>
      <c r="O249" s="154">
        <v>0</v>
      </c>
      <c r="P249" s="154">
        <f>O249*H249</f>
        <v>0</v>
      </c>
      <c r="Q249" s="154">
        <v>0</v>
      </c>
      <c r="R249" s="154">
        <f>Q249*H249</f>
        <v>0</v>
      </c>
      <c r="S249" s="154">
        <v>0</v>
      </c>
      <c r="T249" s="155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6" t="s">
        <v>262</v>
      </c>
      <c r="AT249" s="156" t="s">
        <v>172</v>
      </c>
      <c r="AU249" s="156" t="s">
        <v>87</v>
      </c>
      <c r="AY249" s="17" t="s">
        <v>169</v>
      </c>
      <c r="BE249" s="157">
        <f>IF(N249="základní",J249,0)</f>
        <v>1040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19</v>
      </c>
      <c r="BK249" s="157">
        <f>ROUND(I249*H249,2)</f>
        <v>1040</v>
      </c>
      <c r="BL249" s="17" t="s">
        <v>262</v>
      </c>
      <c r="BM249" s="156" t="s">
        <v>392</v>
      </c>
    </row>
    <row r="250" spans="1:65" s="14" customFormat="1">
      <c r="B250" s="166"/>
      <c r="D250" s="159" t="s">
        <v>179</v>
      </c>
      <c r="E250" s="167" t="s">
        <v>1</v>
      </c>
      <c r="F250" s="168" t="s">
        <v>393</v>
      </c>
      <c r="H250" s="167" t="s">
        <v>1</v>
      </c>
      <c r="L250" s="166"/>
      <c r="M250" s="169"/>
      <c r="N250" s="170"/>
      <c r="O250" s="170"/>
      <c r="P250" s="170"/>
      <c r="Q250" s="170"/>
      <c r="R250" s="170"/>
      <c r="S250" s="170"/>
      <c r="T250" s="171"/>
      <c r="AT250" s="167" t="s">
        <v>179</v>
      </c>
      <c r="AU250" s="167" t="s">
        <v>87</v>
      </c>
      <c r="AV250" s="14" t="s">
        <v>19</v>
      </c>
      <c r="AW250" s="14" t="s">
        <v>34</v>
      </c>
      <c r="AX250" s="14" t="s">
        <v>79</v>
      </c>
      <c r="AY250" s="167" t="s">
        <v>169</v>
      </c>
    </row>
    <row r="251" spans="1:65" s="13" customFormat="1">
      <c r="B251" s="158"/>
      <c r="D251" s="159" t="s">
        <v>179</v>
      </c>
      <c r="E251" s="160" t="s">
        <v>1</v>
      </c>
      <c r="F251" s="161" t="s">
        <v>19</v>
      </c>
      <c r="H251" s="162">
        <v>1</v>
      </c>
      <c r="L251" s="158"/>
      <c r="M251" s="163"/>
      <c r="N251" s="164"/>
      <c r="O251" s="164"/>
      <c r="P251" s="164"/>
      <c r="Q251" s="164"/>
      <c r="R251" s="164"/>
      <c r="S251" s="164"/>
      <c r="T251" s="165"/>
      <c r="AT251" s="160" t="s">
        <v>179</v>
      </c>
      <c r="AU251" s="160" t="s">
        <v>87</v>
      </c>
      <c r="AV251" s="13" t="s">
        <v>87</v>
      </c>
      <c r="AW251" s="13" t="s">
        <v>34</v>
      </c>
      <c r="AX251" s="13" t="s">
        <v>79</v>
      </c>
      <c r="AY251" s="160" t="s">
        <v>169</v>
      </c>
    </row>
    <row r="252" spans="1:65" s="14" customFormat="1">
      <c r="B252" s="166"/>
      <c r="D252" s="159" t="s">
        <v>179</v>
      </c>
      <c r="E252" s="167" t="s">
        <v>1</v>
      </c>
      <c r="F252" s="168" t="s">
        <v>394</v>
      </c>
      <c r="H252" s="167" t="s">
        <v>1</v>
      </c>
      <c r="L252" s="166"/>
      <c r="M252" s="169"/>
      <c r="N252" s="170"/>
      <c r="O252" s="170"/>
      <c r="P252" s="170"/>
      <c r="Q252" s="170"/>
      <c r="R252" s="170"/>
      <c r="S252" s="170"/>
      <c r="T252" s="171"/>
      <c r="AT252" s="167" t="s">
        <v>179</v>
      </c>
      <c r="AU252" s="167" t="s">
        <v>87</v>
      </c>
      <c r="AV252" s="14" t="s">
        <v>19</v>
      </c>
      <c r="AW252" s="14" t="s">
        <v>34</v>
      </c>
      <c r="AX252" s="14" t="s">
        <v>79</v>
      </c>
      <c r="AY252" s="167" t="s">
        <v>169</v>
      </c>
    </row>
    <row r="253" spans="1:65" s="13" customFormat="1">
      <c r="B253" s="158"/>
      <c r="D253" s="159" t="s">
        <v>179</v>
      </c>
      <c r="E253" s="160" t="s">
        <v>1</v>
      </c>
      <c r="F253" s="161" t="s">
        <v>19</v>
      </c>
      <c r="H253" s="162">
        <v>1</v>
      </c>
      <c r="L253" s="158"/>
      <c r="M253" s="163"/>
      <c r="N253" s="164"/>
      <c r="O253" s="164"/>
      <c r="P253" s="164"/>
      <c r="Q253" s="164"/>
      <c r="R253" s="164"/>
      <c r="S253" s="164"/>
      <c r="T253" s="165"/>
      <c r="AT253" s="160" t="s">
        <v>179</v>
      </c>
      <c r="AU253" s="160" t="s">
        <v>87</v>
      </c>
      <c r="AV253" s="13" t="s">
        <v>87</v>
      </c>
      <c r="AW253" s="13" t="s">
        <v>34</v>
      </c>
      <c r="AX253" s="13" t="s">
        <v>79</v>
      </c>
      <c r="AY253" s="160" t="s">
        <v>169</v>
      </c>
    </row>
    <row r="254" spans="1:65" s="15" customFormat="1">
      <c r="B254" s="172"/>
      <c r="D254" s="159" t="s">
        <v>179</v>
      </c>
      <c r="E254" s="173" t="s">
        <v>1</v>
      </c>
      <c r="F254" s="174" t="s">
        <v>198</v>
      </c>
      <c r="H254" s="175">
        <v>2</v>
      </c>
      <c r="L254" s="172"/>
      <c r="M254" s="176"/>
      <c r="N254" s="177"/>
      <c r="O254" s="177"/>
      <c r="P254" s="177"/>
      <c r="Q254" s="177"/>
      <c r="R254" s="177"/>
      <c r="S254" s="177"/>
      <c r="T254" s="178"/>
      <c r="AT254" s="173" t="s">
        <v>179</v>
      </c>
      <c r="AU254" s="173" t="s">
        <v>87</v>
      </c>
      <c r="AV254" s="15" t="s">
        <v>177</v>
      </c>
      <c r="AW254" s="15" t="s">
        <v>34</v>
      </c>
      <c r="AX254" s="15" t="s">
        <v>19</v>
      </c>
      <c r="AY254" s="173" t="s">
        <v>169</v>
      </c>
    </row>
    <row r="255" spans="1:65" s="2" customFormat="1" ht="33" customHeight="1">
      <c r="A255" s="29"/>
      <c r="B255" s="145"/>
      <c r="C255" s="146" t="s">
        <v>395</v>
      </c>
      <c r="D255" s="146" t="s">
        <v>172</v>
      </c>
      <c r="E255" s="147" t="s">
        <v>396</v>
      </c>
      <c r="F255" s="148" t="s">
        <v>397</v>
      </c>
      <c r="G255" s="149" t="s">
        <v>175</v>
      </c>
      <c r="H255" s="150">
        <v>1</v>
      </c>
      <c r="I255" s="151">
        <v>4550</v>
      </c>
      <c r="J255" s="151">
        <f>ROUND(I255*H255,2)</f>
        <v>4550</v>
      </c>
      <c r="K255" s="148" t="s">
        <v>1</v>
      </c>
      <c r="L255" s="30"/>
      <c r="M255" s="152" t="s">
        <v>1</v>
      </c>
      <c r="N255" s="153" t="s">
        <v>44</v>
      </c>
      <c r="O255" s="154">
        <v>0</v>
      </c>
      <c r="P255" s="154">
        <f>O255*H255</f>
        <v>0</v>
      </c>
      <c r="Q255" s="154">
        <v>0</v>
      </c>
      <c r="R255" s="154">
        <f>Q255*H255</f>
        <v>0</v>
      </c>
      <c r="S255" s="154">
        <v>0</v>
      </c>
      <c r="T255" s="155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6" t="s">
        <v>262</v>
      </c>
      <c r="AT255" s="156" t="s">
        <v>172</v>
      </c>
      <c r="AU255" s="156" t="s">
        <v>87</v>
      </c>
      <c r="AY255" s="17" t="s">
        <v>169</v>
      </c>
      <c r="BE255" s="157">
        <f>IF(N255="základní",J255,0)</f>
        <v>4550</v>
      </c>
      <c r="BF255" s="157">
        <f>IF(N255="snížená",J255,0)</f>
        <v>0</v>
      </c>
      <c r="BG255" s="157">
        <f>IF(N255="zákl. přenesená",J255,0)</f>
        <v>0</v>
      </c>
      <c r="BH255" s="157">
        <f>IF(N255="sníž. přenesená",J255,0)</f>
        <v>0</v>
      </c>
      <c r="BI255" s="157">
        <f>IF(N255="nulová",J255,0)</f>
        <v>0</v>
      </c>
      <c r="BJ255" s="17" t="s">
        <v>19</v>
      </c>
      <c r="BK255" s="157">
        <f>ROUND(I255*H255,2)</f>
        <v>4550</v>
      </c>
      <c r="BL255" s="17" t="s">
        <v>262</v>
      </c>
      <c r="BM255" s="156" t="s">
        <v>398</v>
      </c>
    </row>
    <row r="256" spans="1:65" s="2" customFormat="1" ht="16.5" customHeight="1">
      <c r="A256" s="29"/>
      <c r="B256" s="145"/>
      <c r="C256" s="146" t="s">
        <v>399</v>
      </c>
      <c r="D256" s="146" t="s">
        <v>172</v>
      </c>
      <c r="E256" s="147" t="s">
        <v>400</v>
      </c>
      <c r="F256" s="148" t="s">
        <v>401</v>
      </c>
      <c r="G256" s="149" t="s">
        <v>175</v>
      </c>
      <c r="H256" s="150">
        <v>1</v>
      </c>
      <c r="I256" s="151">
        <v>650</v>
      </c>
      <c r="J256" s="151">
        <f>ROUND(I256*H256,2)</f>
        <v>650</v>
      </c>
      <c r="K256" s="148" t="s">
        <v>1</v>
      </c>
      <c r="L256" s="30"/>
      <c r="M256" s="152" t="s">
        <v>1</v>
      </c>
      <c r="N256" s="153" t="s">
        <v>44</v>
      </c>
      <c r="O256" s="154">
        <v>0</v>
      </c>
      <c r="P256" s="154">
        <f>O256*H256</f>
        <v>0</v>
      </c>
      <c r="Q256" s="154">
        <v>0</v>
      </c>
      <c r="R256" s="154">
        <f>Q256*H256</f>
        <v>0</v>
      </c>
      <c r="S256" s="154">
        <v>0</v>
      </c>
      <c r="T256" s="155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6" t="s">
        <v>262</v>
      </c>
      <c r="AT256" s="156" t="s">
        <v>172</v>
      </c>
      <c r="AU256" s="156" t="s">
        <v>87</v>
      </c>
      <c r="AY256" s="17" t="s">
        <v>169</v>
      </c>
      <c r="BE256" s="157">
        <f>IF(N256="základní",J256,0)</f>
        <v>650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7" t="s">
        <v>19</v>
      </c>
      <c r="BK256" s="157">
        <f>ROUND(I256*H256,2)</f>
        <v>650</v>
      </c>
      <c r="BL256" s="17" t="s">
        <v>262</v>
      </c>
      <c r="BM256" s="156" t="s">
        <v>402</v>
      </c>
    </row>
    <row r="257" spans="1:65" s="2" customFormat="1" ht="21.75" customHeight="1">
      <c r="A257" s="29"/>
      <c r="B257" s="145"/>
      <c r="C257" s="146" t="s">
        <v>403</v>
      </c>
      <c r="D257" s="146" t="s">
        <v>172</v>
      </c>
      <c r="E257" s="147" t="s">
        <v>404</v>
      </c>
      <c r="F257" s="148" t="s">
        <v>405</v>
      </c>
      <c r="G257" s="149" t="s">
        <v>175</v>
      </c>
      <c r="H257" s="150">
        <v>1</v>
      </c>
      <c r="I257" s="151">
        <v>650</v>
      </c>
      <c r="J257" s="151">
        <f>ROUND(I257*H257,2)</f>
        <v>650</v>
      </c>
      <c r="K257" s="148" t="s">
        <v>1</v>
      </c>
      <c r="L257" s="30"/>
      <c r="M257" s="152" t="s">
        <v>1</v>
      </c>
      <c r="N257" s="153" t="s">
        <v>44</v>
      </c>
      <c r="O257" s="154">
        <v>0</v>
      </c>
      <c r="P257" s="154">
        <f>O257*H257</f>
        <v>0</v>
      </c>
      <c r="Q257" s="154">
        <v>0</v>
      </c>
      <c r="R257" s="154">
        <f>Q257*H257</f>
        <v>0</v>
      </c>
      <c r="S257" s="154">
        <v>0</v>
      </c>
      <c r="T257" s="155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6" t="s">
        <v>262</v>
      </c>
      <c r="AT257" s="156" t="s">
        <v>172</v>
      </c>
      <c r="AU257" s="156" t="s">
        <v>87</v>
      </c>
      <c r="AY257" s="17" t="s">
        <v>169</v>
      </c>
      <c r="BE257" s="157">
        <f>IF(N257="základní",J257,0)</f>
        <v>650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7" t="s">
        <v>19</v>
      </c>
      <c r="BK257" s="157">
        <f>ROUND(I257*H257,2)</f>
        <v>650</v>
      </c>
      <c r="BL257" s="17" t="s">
        <v>262</v>
      </c>
      <c r="BM257" s="156" t="s">
        <v>406</v>
      </c>
    </row>
    <row r="258" spans="1:65" s="2" customFormat="1" ht="21.75" customHeight="1">
      <c r="A258" s="29"/>
      <c r="B258" s="145"/>
      <c r="C258" s="146" t="s">
        <v>407</v>
      </c>
      <c r="D258" s="146" t="s">
        <v>172</v>
      </c>
      <c r="E258" s="147" t="s">
        <v>408</v>
      </c>
      <c r="F258" s="148" t="s">
        <v>409</v>
      </c>
      <c r="G258" s="149" t="s">
        <v>175</v>
      </c>
      <c r="H258" s="150">
        <v>1</v>
      </c>
      <c r="I258" s="151">
        <v>910</v>
      </c>
      <c r="J258" s="151">
        <f>ROUND(I258*H258,2)</f>
        <v>910</v>
      </c>
      <c r="K258" s="148" t="s">
        <v>1</v>
      </c>
      <c r="L258" s="30"/>
      <c r="M258" s="152" t="s">
        <v>1</v>
      </c>
      <c r="N258" s="153" t="s">
        <v>44</v>
      </c>
      <c r="O258" s="154">
        <v>0</v>
      </c>
      <c r="P258" s="154">
        <f>O258*H258</f>
        <v>0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6" t="s">
        <v>262</v>
      </c>
      <c r="AT258" s="156" t="s">
        <v>172</v>
      </c>
      <c r="AU258" s="156" t="s">
        <v>87</v>
      </c>
      <c r="AY258" s="17" t="s">
        <v>169</v>
      </c>
      <c r="BE258" s="157">
        <f>IF(N258="základní",J258,0)</f>
        <v>910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7" t="s">
        <v>19</v>
      </c>
      <c r="BK258" s="157">
        <f>ROUND(I258*H258,2)</f>
        <v>910</v>
      </c>
      <c r="BL258" s="17" t="s">
        <v>262</v>
      </c>
      <c r="BM258" s="156" t="s">
        <v>410</v>
      </c>
    </row>
    <row r="259" spans="1:65" s="2" customFormat="1" ht="21.75" customHeight="1">
      <c r="A259" s="29"/>
      <c r="B259" s="145"/>
      <c r="C259" s="146" t="s">
        <v>411</v>
      </c>
      <c r="D259" s="146" t="s">
        <v>172</v>
      </c>
      <c r="E259" s="147" t="s">
        <v>412</v>
      </c>
      <c r="F259" s="148" t="s">
        <v>413</v>
      </c>
      <c r="G259" s="149" t="s">
        <v>175</v>
      </c>
      <c r="H259" s="150">
        <v>1</v>
      </c>
      <c r="I259" s="151">
        <v>1560</v>
      </c>
      <c r="J259" s="151">
        <f>ROUND(I259*H259,2)</f>
        <v>1560</v>
      </c>
      <c r="K259" s="148" t="s">
        <v>1</v>
      </c>
      <c r="L259" s="30"/>
      <c r="M259" s="152" t="s">
        <v>1</v>
      </c>
      <c r="N259" s="153" t="s">
        <v>44</v>
      </c>
      <c r="O259" s="154">
        <v>0</v>
      </c>
      <c r="P259" s="154">
        <f>O259*H259</f>
        <v>0</v>
      </c>
      <c r="Q259" s="154">
        <v>0</v>
      </c>
      <c r="R259" s="154">
        <f>Q259*H259</f>
        <v>0</v>
      </c>
      <c r="S259" s="154">
        <v>0</v>
      </c>
      <c r="T259" s="155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6" t="s">
        <v>262</v>
      </c>
      <c r="AT259" s="156" t="s">
        <v>172</v>
      </c>
      <c r="AU259" s="156" t="s">
        <v>87</v>
      </c>
      <c r="AY259" s="17" t="s">
        <v>169</v>
      </c>
      <c r="BE259" s="157">
        <f>IF(N259="základní",J259,0)</f>
        <v>1560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7" t="s">
        <v>19</v>
      </c>
      <c r="BK259" s="157">
        <f>ROUND(I259*H259,2)</f>
        <v>1560</v>
      </c>
      <c r="BL259" s="17" t="s">
        <v>262</v>
      </c>
      <c r="BM259" s="156" t="s">
        <v>414</v>
      </c>
    </row>
    <row r="260" spans="1:65" s="12" customFormat="1" ht="22.9" customHeight="1">
      <c r="B260" s="133"/>
      <c r="D260" s="134" t="s">
        <v>78</v>
      </c>
      <c r="E260" s="143" t="s">
        <v>415</v>
      </c>
      <c r="F260" s="143" t="s">
        <v>416</v>
      </c>
      <c r="J260" s="144">
        <f>BK260</f>
        <v>32369</v>
      </c>
      <c r="L260" s="133"/>
      <c r="M260" s="137"/>
      <c r="N260" s="138"/>
      <c r="O260" s="138"/>
      <c r="P260" s="139">
        <f>P261</f>
        <v>0</v>
      </c>
      <c r="Q260" s="138"/>
      <c r="R260" s="139">
        <f>R261</f>
        <v>0</v>
      </c>
      <c r="S260" s="138"/>
      <c r="T260" s="140">
        <f>T261</f>
        <v>0</v>
      </c>
      <c r="AR260" s="134" t="s">
        <v>87</v>
      </c>
      <c r="AT260" s="141" t="s">
        <v>78</v>
      </c>
      <c r="AU260" s="141" t="s">
        <v>19</v>
      </c>
      <c r="AY260" s="134" t="s">
        <v>169</v>
      </c>
      <c r="BK260" s="142">
        <f>BK261</f>
        <v>32369</v>
      </c>
    </row>
    <row r="261" spans="1:65" s="2" customFormat="1" ht="16.5" customHeight="1">
      <c r="A261" s="29"/>
      <c r="B261" s="145"/>
      <c r="C261" s="146" t="s">
        <v>417</v>
      </c>
      <c r="D261" s="146" t="s">
        <v>172</v>
      </c>
      <c r="E261" s="147" t="s">
        <v>418</v>
      </c>
      <c r="F261" s="148" t="s">
        <v>419</v>
      </c>
      <c r="G261" s="149" t="s">
        <v>377</v>
      </c>
      <c r="H261" s="150">
        <v>1</v>
      </c>
      <c r="I261" s="151">
        <v>32369</v>
      </c>
      <c r="J261" s="151">
        <f>ROUND(I261*H261,2)</f>
        <v>32369</v>
      </c>
      <c r="K261" s="148" t="s">
        <v>1</v>
      </c>
      <c r="L261" s="30"/>
      <c r="M261" s="152" t="s">
        <v>1</v>
      </c>
      <c r="N261" s="153" t="s">
        <v>44</v>
      </c>
      <c r="O261" s="154">
        <v>0</v>
      </c>
      <c r="P261" s="154">
        <f>O261*H261</f>
        <v>0</v>
      </c>
      <c r="Q261" s="154">
        <v>0</v>
      </c>
      <c r="R261" s="154">
        <f>Q261*H261</f>
        <v>0</v>
      </c>
      <c r="S261" s="154">
        <v>0</v>
      </c>
      <c r="T261" s="155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6" t="s">
        <v>262</v>
      </c>
      <c r="AT261" s="156" t="s">
        <v>172</v>
      </c>
      <c r="AU261" s="156" t="s">
        <v>87</v>
      </c>
      <c r="AY261" s="17" t="s">
        <v>169</v>
      </c>
      <c r="BE261" s="157">
        <f>IF(N261="základní",J261,0)</f>
        <v>32369</v>
      </c>
      <c r="BF261" s="157">
        <f>IF(N261="snížená",J261,0)</f>
        <v>0</v>
      </c>
      <c r="BG261" s="157">
        <f>IF(N261="zákl. přenesená",J261,0)</f>
        <v>0</v>
      </c>
      <c r="BH261" s="157">
        <f>IF(N261="sníž. přenesená",J261,0)</f>
        <v>0</v>
      </c>
      <c r="BI261" s="157">
        <f>IF(N261="nulová",J261,0)</f>
        <v>0</v>
      </c>
      <c r="BJ261" s="17" t="s">
        <v>19</v>
      </c>
      <c r="BK261" s="157">
        <f>ROUND(I261*H261,2)</f>
        <v>32369</v>
      </c>
      <c r="BL261" s="17" t="s">
        <v>262</v>
      </c>
      <c r="BM261" s="156" t="s">
        <v>420</v>
      </c>
    </row>
    <row r="262" spans="1:65" s="12" customFormat="1" ht="22.9" customHeight="1">
      <c r="B262" s="133"/>
      <c r="D262" s="134" t="s">
        <v>78</v>
      </c>
      <c r="E262" s="143" t="s">
        <v>421</v>
      </c>
      <c r="F262" s="143" t="s">
        <v>422</v>
      </c>
      <c r="J262" s="144">
        <f>BK262</f>
        <v>54654.5</v>
      </c>
      <c r="L262" s="133"/>
      <c r="M262" s="137"/>
      <c r="N262" s="138"/>
      <c r="O262" s="138"/>
      <c r="P262" s="139">
        <f>SUM(P263:P270)</f>
        <v>1.9319999999999999</v>
      </c>
      <c r="Q262" s="138"/>
      <c r="R262" s="139">
        <f>SUM(R263:R270)</f>
        <v>0</v>
      </c>
      <c r="S262" s="138"/>
      <c r="T262" s="140">
        <f>SUM(T263:T270)</f>
        <v>0.12</v>
      </c>
      <c r="AR262" s="134" t="s">
        <v>87</v>
      </c>
      <c r="AT262" s="141" t="s">
        <v>78</v>
      </c>
      <c r="AU262" s="141" t="s">
        <v>19</v>
      </c>
      <c r="AY262" s="134" t="s">
        <v>169</v>
      </c>
      <c r="BK262" s="142">
        <f>SUM(BK263:BK270)</f>
        <v>54654.5</v>
      </c>
    </row>
    <row r="263" spans="1:65" s="2" customFormat="1" ht="21.75" customHeight="1">
      <c r="A263" s="29"/>
      <c r="B263" s="145"/>
      <c r="C263" s="146" t="s">
        <v>423</v>
      </c>
      <c r="D263" s="146" t="s">
        <v>172</v>
      </c>
      <c r="E263" s="147" t="s">
        <v>424</v>
      </c>
      <c r="F263" s="148" t="s">
        <v>425</v>
      </c>
      <c r="G263" s="149" t="s">
        <v>175</v>
      </c>
      <c r="H263" s="150">
        <v>1</v>
      </c>
      <c r="I263" s="151">
        <v>12000</v>
      </c>
      <c r="J263" s="151">
        <f>ROUND(I263*H263,2)</f>
        <v>12000</v>
      </c>
      <c r="K263" s="148" t="s">
        <v>1</v>
      </c>
      <c r="L263" s="30"/>
      <c r="M263" s="152" t="s">
        <v>1</v>
      </c>
      <c r="N263" s="153" t="s">
        <v>44</v>
      </c>
      <c r="O263" s="154">
        <v>0</v>
      </c>
      <c r="P263" s="154">
        <f>O263*H263</f>
        <v>0</v>
      </c>
      <c r="Q263" s="154">
        <v>0</v>
      </c>
      <c r="R263" s="154">
        <f>Q263*H263</f>
        <v>0</v>
      </c>
      <c r="S263" s="154">
        <v>0</v>
      </c>
      <c r="T263" s="155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6" t="s">
        <v>262</v>
      </c>
      <c r="AT263" s="156" t="s">
        <v>172</v>
      </c>
      <c r="AU263" s="156" t="s">
        <v>87</v>
      </c>
      <c r="AY263" s="17" t="s">
        <v>169</v>
      </c>
      <c r="BE263" s="157">
        <f>IF(N263="základní",J263,0)</f>
        <v>12000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7" t="s">
        <v>19</v>
      </c>
      <c r="BK263" s="157">
        <f>ROUND(I263*H263,2)</f>
        <v>12000</v>
      </c>
      <c r="BL263" s="17" t="s">
        <v>262</v>
      </c>
      <c r="BM263" s="156" t="s">
        <v>426</v>
      </c>
    </row>
    <row r="264" spans="1:65" s="2" customFormat="1" ht="21.75" customHeight="1">
      <c r="A264" s="29"/>
      <c r="B264" s="145"/>
      <c r="C264" s="146" t="s">
        <v>427</v>
      </c>
      <c r="D264" s="146" t="s">
        <v>172</v>
      </c>
      <c r="E264" s="147" t="s">
        <v>428</v>
      </c>
      <c r="F264" s="148" t="s">
        <v>429</v>
      </c>
      <c r="G264" s="149" t="s">
        <v>175</v>
      </c>
      <c r="H264" s="150">
        <v>2</v>
      </c>
      <c r="I264" s="151">
        <v>10900</v>
      </c>
      <c r="J264" s="151">
        <f>ROUND(I264*H264,2)</f>
        <v>21800</v>
      </c>
      <c r="K264" s="148" t="s">
        <v>1</v>
      </c>
      <c r="L264" s="30"/>
      <c r="M264" s="152" t="s">
        <v>1</v>
      </c>
      <c r="N264" s="153" t="s">
        <v>44</v>
      </c>
      <c r="O264" s="154">
        <v>0</v>
      </c>
      <c r="P264" s="154">
        <f>O264*H264</f>
        <v>0</v>
      </c>
      <c r="Q264" s="154">
        <v>0</v>
      </c>
      <c r="R264" s="154">
        <f>Q264*H264</f>
        <v>0</v>
      </c>
      <c r="S264" s="154">
        <v>0</v>
      </c>
      <c r="T264" s="155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6" t="s">
        <v>262</v>
      </c>
      <c r="AT264" s="156" t="s">
        <v>172</v>
      </c>
      <c r="AU264" s="156" t="s">
        <v>87</v>
      </c>
      <c r="AY264" s="17" t="s">
        <v>169</v>
      </c>
      <c r="BE264" s="157">
        <f>IF(N264="základní",J264,0)</f>
        <v>21800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7" t="s">
        <v>19</v>
      </c>
      <c r="BK264" s="157">
        <f>ROUND(I264*H264,2)</f>
        <v>21800</v>
      </c>
      <c r="BL264" s="17" t="s">
        <v>262</v>
      </c>
      <c r="BM264" s="156" t="s">
        <v>430</v>
      </c>
    </row>
    <row r="265" spans="1:65" s="2" customFormat="1" ht="21.75" customHeight="1">
      <c r="A265" s="29"/>
      <c r="B265" s="145"/>
      <c r="C265" s="146" t="s">
        <v>431</v>
      </c>
      <c r="D265" s="146" t="s">
        <v>172</v>
      </c>
      <c r="E265" s="147" t="s">
        <v>432</v>
      </c>
      <c r="F265" s="148" t="s">
        <v>433</v>
      </c>
      <c r="G265" s="149" t="s">
        <v>175</v>
      </c>
      <c r="H265" s="150">
        <v>1</v>
      </c>
      <c r="I265" s="151">
        <v>10700</v>
      </c>
      <c r="J265" s="151">
        <f>ROUND(I265*H265,2)</f>
        <v>10700</v>
      </c>
      <c r="K265" s="148" t="s">
        <v>1</v>
      </c>
      <c r="L265" s="30"/>
      <c r="M265" s="152" t="s">
        <v>1</v>
      </c>
      <c r="N265" s="153" t="s">
        <v>44</v>
      </c>
      <c r="O265" s="154">
        <v>0</v>
      </c>
      <c r="P265" s="154">
        <f>O265*H265</f>
        <v>0</v>
      </c>
      <c r="Q265" s="154">
        <v>0</v>
      </c>
      <c r="R265" s="154">
        <f>Q265*H265</f>
        <v>0</v>
      </c>
      <c r="S265" s="154">
        <v>0</v>
      </c>
      <c r="T265" s="155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6" t="s">
        <v>262</v>
      </c>
      <c r="AT265" s="156" t="s">
        <v>172</v>
      </c>
      <c r="AU265" s="156" t="s">
        <v>87</v>
      </c>
      <c r="AY265" s="17" t="s">
        <v>169</v>
      </c>
      <c r="BE265" s="157">
        <f>IF(N265="základní",J265,0)</f>
        <v>10700</v>
      </c>
      <c r="BF265" s="157">
        <f>IF(N265="snížená",J265,0)</f>
        <v>0</v>
      </c>
      <c r="BG265" s="157">
        <f>IF(N265="zákl. přenesená",J265,0)</f>
        <v>0</v>
      </c>
      <c r="BH265" s="157">
        <f>IF(N265="sníž. přenesená",J265,0)</f>
        <v>0</v>
      </c>
      <c r="BI265" s="157">
        <f>IF(N265="nulová",J265,0)</f>
        <v>0</v>
      </c>
      <c r="BJ265" s="17" t="s">
        <v>19</v>
      </c>
      <c r="BK265" s="157">
        <f>ROUND(I265*H265,2)</f>
        <v>10700</v>
      </c>
      <c r="BL265" s="17" t="s">
        <v>262</v>
      </c>
      <c r="BM265" s="156" t="s">
        <v>434</v>
      </c>
    </row>
    <row r="266" spans="1:65" s="2" customFormat="1" ht="21.75" customHeight="1">
      <c r="A266" s="29"/>
      <c r="B266" s="145"/>
      <c r="C266" s="146" t="s">
        <v>435</v>
      </c>
      <c r="D266" s="146" t="s">
        <v>172</v>
      </c>
      <c r="E266" s="147" t="s">
        <v>436</v>
      </c>
      <c r="F266" s="148" t="s">
        <v>437</v>
      </c>
      <c r="G266" s="149" t="s">
        <v>175</v>
      </c>
      <c r="H266" s="150">
        <v>1</v>
      </c>
      <c r="I266" s="151">
        <v>9100</v>
      </c>
      <c r="J266" s="151">
        <f>ROUND(I266*H266,2)</f>
        <v>9100</v>
      </c>
      <c r="K266" s="148" t="s">
        <v>1</v>
      </c>
      <c r="L266" s="30"/>
      <c r="M266" s="152" t="s">
        <v>1</v>
      </c>
      <c r="N266" s="153" t="s">
        <v>44</v>
      </c>
      <c r="O266" s="154">
        <v>0</v>
      </c>
      <c r="P266" s="154">
        <f>O266*H266</f>
        <v>0</v>
      </c>
      <c r="Q266" s="154">
        <v>0</v>
      </c>
      <c r="R266" s="154">
        <f>Q266*H266</f>
        <v>0</v>
      </c>
      <c r="S266" s="154">
        <v>0</v>
      </c>
      <c r="T266" s="155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6" t="s">
        <v>262</v>
      </c>
      <c r="AT266" s="156" t="s">
        <v>172</v>
      </c>
      <c r="AU266" s="156" t="s">
        <v>87</v>
      </c>
      <c r="AY266" s="17" t="s">
        <v>169</v>
      </c>
      <c r="BE266" s="157">
        <f>IF(N266="základní",J266,0)</f>
        <v>9100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7" t="s">
        <v>19</v>
      </c>
      <c r="BK266" s="157">
        <f>ROUND(I266*H266,2)</f>
        <v>9100</v>
      </c>
      <c r="BL266" s="17" t="s">
        <v>262</v>
      </c>
      <c r="BM266" s="156" t="s">
        <v>438</v>
      </c>
    </row>
    <row r="267" spans="1:65" s="2" customFormat="1" ht="21.75" customHeight="1">
      <c r="A267" s="29"/>
      <c r="B267" s="145"/>
      <c r="C267" s="146" t="s">
        <v>439</v>
      </c>
      <c r="D267" s="146" t="s">
        <v>172</v>
      </c>
      <c r="E267" s="147" t="s">
        <v>440</v>
      </c>
      <c r="F267" s="148" t="s">
        <v>441</v>
      </c>
      <c r="G267" s="149" t="s">
        <v>175</v>
      </c>
      <c r="H267" s="150">
        <v>1</v>
      </c>
      <c r="I267" s="151">
        <v>881</v>
      </c>
      <c r="J267" s="151">
        <f>ROUND(I267*H267,2)</f>
        <v>881</v>
      </c>
      <c r="K267" s="148" t="s">
        <v>183</v>
      </c>
      <c r="L267" s="30"/>
      <c r="M267" s="152" t="s">
        <v>1</v>
      </c>
      <c r="N267" s="153" t="s">
        <v>44</v>
      </c>
      <c r="O267" s="154">
        <v>1.6819999999999999</v>
      </c>
      <c r="P267" s="154">
        <f>O267*H267</f>
        <v>1.6819999999999999</v>
      </c>
      <c r="Q267" s="154">
        <v>0</v>
      </c>
      <c r="R267" s="154">
        <f>Q267*H267</f>
        <v>0</v>
      </c>
      <c r="S267" s="154">
        <v>0</v>
      </c>
      <c r="T267" s="155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6" t="s">
        <v>262</v>
      </c>
      <c r="AT267" s="156" t="s">
        <v>172</v>
      </c>
      <c r="AU267" s="156" t="s">
        <v>87</v>
      </c>
      <c r="AY267" s="17" t="s">
        <v>169</v>
      </c>
      <c r="BE267" s="157">
        <f>IF(N267="základní",J267,0)</f>
        <v>881</v>
      </c>
      <c r="BF267" s="157">
        <f>IF(N267="snížená",J267,0)</f>
        <v>0</v>
      </c>
      <c r="BG267" s="157">
        <f>IF(N267="zákl. přenesená",J267,0)</f>
        <v>0</v>
      </c>
      <c r="BH267" s="157">
        <f>IF(N267="sníž. přenesená",J267,0)</f>
        <v>0</v>
      </c>
      <c r="BI267" s="157">
        <f>IF(N267="nulová",J267,0)</f>
        <v>0</v>
      </c>
      <c r="BJ267" s="17" t="s">
        <v>19</v>
      </c>
      <c r="BK267" s="157">
        <f>ROUND(I267*H267,2)</f>
        <v>881</v>
      </c>
      <c r="BL267" s="17" t="s">
        <v>262</v>
      </c>
      <c r="BM267" s="156" t="s">
        <v>442</v>
      </c>
    </row>
    <row r="268" spans="1:65" s="14" customFormat="1">
      <c r="B268" s="166"/>
      <c r="D268" s="159" t="s">
        <v>179</v>
      </c>
      <c r="E268" s="167" t="s">
        <v>1</v>
      </c>
      <c r="F268" s="168" t="s">
        <v>443</v>
      </c>
      <c r="H268" s="167" t="s">
        <v>1</v>
      </c>
      <c r="L268" s="166"/>
      <c r="M268" s="169"/>
      <c r="N268" s="170"/>
      <c r="O268" s="170"/>
      <c r="P268" s="170"/>
      <c r="Q268" s="170"/>
      <c r="R268" s="170"/>
      <c r="S268" s="170"/>
      <c r="T268" s="171"/>
      <c r="AT268" s="167" t="s">
        <v>179</v>
      </c>
      <c r="AU268" s="167" t="s">
        <v>87</v>
      </c>
      <c r="AV268" s="14" t="s">
        <v>19</v>
      </c>
      <c r="AW268" s="14" t="s">
        <v>34</v>
      </c>
      <c r="AX268" s="14" t="s">
        <v>79</v>
      </c>
      <c r="AY268" s="167" t="s">
        <v>169</v>
      </c>
    </row>
    <row r="269" spans="1:65" s="13" customFormat="1">
      <c r="B269" s="158"/>
      <c r="D269" s="159" t="s">
        <v>179</v>
      </c>
      <c r="E269" s="160" t="s">
        <v>1</v>
      </c>
      <c r="F269" s="161" t="s">
        <v>19</v>
      </c>
      <c r="H269" s="162">
        <v>1</v>
      </c>
      <c r="L269" s="158"/>
      <c r="M269" s="163"/>
      <c r="N269" s="164"/>
      <c r="O269" s="164"/>
      <c r="P269" s="164"/>
      <c r="Q269" s="164"/>
      <c r="R269" s="164"/>
      <c r="S269" s="164"/>
      <c r="T269" s="165"/>
      <c r="AT269" s="160" t="s">
        <v>179</v>
      </c>
      <c r="AU269" s="160" t="s">
        <v>87</v>
      </c>
      <c r="AV269" s="13" t="s">
        <v>87</v>
      </c>
      <c r="AW269" s="13" t="s">
        <v>34</v>
      </c>
      <c r="AX269" s="13" t="s">
        <v>19</v>
      </c>
      <c r="AY269" s="160" t="s">
        <v>169</v>
      </c>
    </row>
    <row r="270" spans="1:65" s="2" customFormat="1" ht="21.75" customHeight="1">
      <c r="A270" s="29"/>
      <c r="B270" s="145"/>
      <c r="C270" s="146" t="s">
        <v>444</v>
      </c>
      <c r="D270" s="146" t="s">
        <v>172</v>
      </c>
      <c r="E270" s="147" t="s">
        <v>445</v>
      </c>
      <c r="F270" s="148" t="s">
        <v>446</v>
      </c>
      <c r="G270" s="149" t="s">
        <v>175</v>
      </c>
      <c r="H270" s="150">
        <v>5</v>
      </c>
      <c r="I270" s="151">
        <v>34.700000000000003</v>
      </c>
      <c r="J270" s="151">
        <f>ROUND(I270*H270,2)</f>
        <v>173.5</v>
      </c>
      <c r="K270" s="148" t="s">
        <v>183</v>
      </c>
      <c r="L270" s="30"/>
      <c r="M270" s="152" t="s">
        <v>1</v>
      </c>
      <c r="N270" s="153" t="s">
        <v>44</v>
      </c>
      <c r="O270" s="154">
        <v>0.05</v>
      </c>
      <c r="P270" s="154">
        <f>O270*H270</f>
        <v>0.25</v>
      </c>
      <c r="Q270" s="154">
        <v>0</v>
      </c>
      <c r="R270" s="154">
        <f>Q270*H270</f>
        <v>0</v>
      </c>
      <c r="S270" s="154">
        <v>2.4E-2</v>
      </c>
      <c r="T270" s="155">
        <f>S270*H270</f>
        <v>0.12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6" t="s">
        <v>262</v>
      </c>
      <c r="AT270" s="156" t="s">
        <v>172</v>
      </c>
      <c r="AU270" s="156" t="s">
        <v>87</v>
      </c>
      <c r="AY270" s="17" t="s">
        <v>169</v>
      </c>
      <c r="BE270" s="157">
        <f>IF(N270="základní",J270,0)</f>
        <v>173.5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17" t="s">
        <v>19</v>
      </c>
      <c r="BK270" s="157">
        <f>ROUND(I270*H270,2)</f>
        <v>173.5</v>
      </c>
      <c r="BL270" s="17" t="s">
        <v>262</v>
      </c>
      <c r="BM270" s="156" t="s">
        <v>447</v>
      </c>
    </row>
    <row r="271" spans="1:65" s="12" customFormat="1" ht="22.9" customHeight="1">
      <c r="B271" s="133"/>
      <c r="D271" s="134" t="s">
        <v>78</v>
      </c>
      <c r="E271" s="143" t="s">
        <v>448</v>
      </c>
      <c r="F271" s="143" t="s">
        <v>449</v>
      </c>
      <c r="J271" s="144">
        <f>BK271</f>
        <v>15844.580000000002</v>
      </c>
      <c r="L271" s="133"/>
      <c r="M271" s="137"/>
      <c r="N271" s="138"/>
      <c r="O271" s="138"/>
      <c r="P271" s="139">
        <f>SUM(P272:P284)</f>
        <v>11.984986000000001</v>
      </c>
      <c r="Q271" s="138"/>
      <c r="R271" s="139">
        <f>SUM(R272:R284)</f>
        <v>5.1113599999999995E-2</v>
      </c>
      <c r="S271" s="138"/>
      <c r="T271" s="140">
        <f>SUM(T272:T284)</f>
        <v>0</v>
      </c>
      <c r="AR271" s="134" t="s">
        <v>87</v>
      </c>
      <c r="AT271" s="141" t="s">
        <v>78</v>
      </c>
      <c r="AU271" s="141" t="s">
        <v>19</v>
      </c>
      <c r="AY271" s="134" t="s">
        <v>169</v>
      </c>
      <c r="BK271" s="142">
        <f>SUM(BK272:BK284)</f>
        <v>15844.580000000002</v>
      </c>
    </row>
    <row r="272" spans="1:65" s="2" customFormat="1" ht="21.75" customHeight="1">
      <c r="A272" s="29"/>
      <c r="B272" s="145"/>
      <c r="C272" s="146" t="s">
        <v>450</v>
      </c>
      <c r="D272" s="146" t="s">
        <v>172</v>
      </c>
      <c r="E272" s="147" t="s">
        <v>451</v>
      </c>
      <c r="F272" s="148" t="s">
        <v>452</v>
      </c>
      <c r="G272" s="149" t="s">
        <v>175</v>
      </c>
      <c r="H272" s="150">
        <v>2</v>
      </c>
      <c r="I272" s="151">
        <v>4550</v>
      </c>
      <c r="J272" s="151">
        <f>ROUND(I272*H272,2)</f>
        <v>9100</v>
      </c>
      <c r="K272" s="148" t="s">
        <v>1</v>
      </c>
      <c r="L272" s="30"/>
      <c r="M272" s="152" t="s">
        <v>1</v>
      </c>
      <c r="N272" s="153" t="s">
        <v>44</v>
      </c>
      <c r="O272" s="154">
        <v>0</v>
      </c>
      <c r="P272" s="154">
        <f>O272*H272</f>
        <v>0</v>
      </c>
      <c r="Q272" s="154">
        <v>0</v>
      </c>
      <c r="R272" s="154">
        <f>Q272*H272</f>
        <v>0</v>
      </c>
      <c r="S272" s="154">
        <v>0</v>
      </c>
      <c r="T272" s="155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6" t="s">
        <v>262</v>
      </c>
      <c r="AT272" s="156" t="s">
        <v>172</v>
      </c>
      <c r="AU272" s="156" t="s">
        <v>87</v>
      </c>
      <c r="AY272" s="17" t="s">
        <v>169</v>
      </c>
      <c r="BE272" s="157">
        <f>IF(N272="základní",J272,0)</f>
        <v>9100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7" t="s">
        <v>19</v>
      </c>
      <c r="BK272" s="157">
        <f>ROUND(I272*H272,2)</f>
        <v>9100</v>
      </c>
      <c r="BL272" s="17" t="s">
        <v>262</v>
      </c>
      <c r="BM272" s="156" t="s">
        <v>453</v>
      </c>
    </row>
    <row r="273" spans="1:65" s="2" customFormat="1" ht="21.75" customHeight="1">
      <c r="A273" s="29"/>
      <c r="B273" s="145"/>
      <c r="C273" s="146" t="s">
        <v>454</v>
      </c>
      <c r="D273" s="146" t="s">
        <v>172</v>
      </c>
      <c r="E273" s="147" t="s">
        <v>455</v>
      </c>
      <c r="F273" s="148" t="s">
        <v>456</v>
      </c>
      <c r="G273" s="149" t="s">
        <v>457</v>
      </c>
      <c r="H273" s="150">
        <v>44.48</v>
      </c>
      <c r="I273" s="151">
        <v>123</v>
      </c>
      <c r="J273" s="151">
        <f>ROUND(I273*H273,2)</f>
        <v>5471.04</v>
      </c>
      <c r="K273" s="148" t="s">
        <v>183</v>
      </c>
      <c r="L273" s="30"/>
      <c r="M273" s="152" t="s">
        <v>1</v>
      </c>
      <c r="N273" s="153" t="s">
        <v>44</v>
      </c>
      <c r="O273" s="154">
        <v>0.26600000000000001</v>
      </c>
      <c r="P273" s="154">
        <f>O273*H273</f>
        <v>11.83168</v>
      </c>
      <c r="Q273" s="154">
        <v>6.9999999999999994E-5</v>
      </c>
      <c r="R273" s="154">
        <f>Q273*H273</f>
        <v>3.1135999999999994E-3</v>
      </c>
      <c r="S273" s="154">
        <v>0</v>
      </c>
      <c r="T273" s="155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6" t="s">
        <v>262</v>
      </c>
      <c r="AT273" s="156" t="s">
        <v>172</v>
      </c>
      <c r="AU273" s="156" t="s">
        <v>87</v>
      </c>
      <c r="AY273" s="17" t="s">
        <v>169</v>
      </c>
      <c r="BE273" s="157">
        <f>IF(N273="základní",J273,0)</f>
        <v>5471.04</v>
      </c>
      <c r="BF273" s="157">
        <f>IF(N273="snížená",J273,0)</f>
        <v>0</v>
      </c>
      <c r="BG273" s="157">
        <f>IF(N273="zákl. přenesená",J273,0)</f>
        <v>0</v>
      </c>
      <c r="BH273" s="157">
        <f>IF(N273="sníž. přenesená",J273,0)</f>
        <v>0</v>
      </c>
      <c r="BI273" s="157">
        <f>IF(N273="nulová",J273,0)</f>
        <v>0</v>
      </c>
      <c r="BJ273" s="17" t="s">
        <v>19</v>
      </c>
      <c r="BK273" s="157">
        <f>ROUND(I273*H273,2)</f>
        <v>5471.04</v>
      </c>
      <c r="BL273" s="17" t="s">
        <v>262</v>
      </c>
      <c r="BM273" s="156" t="s">
        <v>458</v>
      </c>
    </row>
    <row r="274" spans="1:65" s="14" customFormat="1">
      <c r="B274" s="166"/>
      <c r="D274" s="159" t="s">
        <v>179</v>
      </c>
      <c r="E274" s="167" t="s">
        <v>1</v>
      </c>
      <c r="F274" s="168" t="s">
        <v>459</v>
      </c>
      <c r="H274" s="167" t="s">
        <v>1</v>
      </c>
      <c r="L274" s="166"/>
      <c r="M274" s="169"/>
      <c r="N274" s="170"/>
      <c r="O274" s="170"/>
      <c r="P274" s="170"/>
      <c r="Q274" s="170"/>
      <c r="R274" s="170"/>
      <c r="S274" s="170"/>
      <c r="T274" s="171"/>
      <c r="AT274" s="167" t="s">
        <v>179</v>
      </c>
      <c r="AU274" s="167" t="s">
        <v>87</v>
      </c>
      <c r="AV274" s="14" t="s">
        <v>19</v>
      </c>
      <c r="AW274" s="14" t="s">
        <v>34</v>
      </c>
      <c r="AX274" s="14" t="s">
        <v>79</v>
      </c>
      <c r="AY274" s="167" t="s">
        <v>169</v>
      </c>
    </row>
    <row r="275" spans="1:65" s="13" customFormat="1">
      <c r="B275" s="158"/>
      <c r="D275" s="159" t="s">
        <v>179</v>
      </c>
      <c r="E275" s="160" t="s">
        <v>1</v>
      </c>
      <c r="F275" s="161" t="s">
        <v>460</v>
      </c>
      <c r="H275" s="162">
        <v>24.48</v>
      </c>
      <c r="L275" s="158"/>
      <c r="M275" s="163"/>
      <c r="N275" s="164"/>
      <c r="O275" s="164"/>
      <c r="P275" s="164"/>
      <c r="Q275" s="164"/>
      <c r="R275" s="164"/>
      <c r="S275" s="164"/>
      <c r="T275" s="165"/>
      <c r="AT275" s="160" t="s">
        <v>179</v>
      </c>
      <c r="AU275" s="160" t="s">
        <v>87</v>
      </c>
      <c r="AV275" s="13" t="s">
        <v>87</v>
      </c>
      <c r="AW275" s="13" t="s">
        <v>34</v>
      </c>
      <c r="AX275" s="13" t="s">
        <v>79</v>
      </c>
      <c r="AY275" s="160" t="s">
        <v>169</v>
      </c>
    </row>
    <row r="276" spans="1:65" s="14" customFormat="1">
      <c r="B276" s="166"/>
      <c r="D276" s="159" t="s">
        <v>179</v>
      </c>
      <c r="E276" s="167" t="s">
        <v>1</v>
      </c>
      <c r="F276" s="168" t="s">
        <v>461</v>
      </c>
      <c r="H276" s="167" t="s">
        <v>1</v>
      </c>
      <c r="L276" s="166"/>
      <c r="M276" s="169"/>
      <c r="N276" s="170"/>
      <c r="O276" s="170"/>
      <c r="P276" s="170"/>
      <c r="Q276" s="170"/>
      <c r="R276" s="170"/>
      <c r="S276" s="170"/>
      <c r="T276" s="171"/>
      <c r="AT276" s="167" t="s">
        <v>179</v>
      </c>
      <c r="AU276" s="167" t="s">
        <v>87</v>
      </c>
      <c r="AV276" s="14" t="s">
        <v>19</v>
      </c>
      <c r="AW276" s="14" t="s">
        <v>34</v>
      </c>
      <c r="AX276" s="14" t="s">
        <v>79</v>
      </c>
      <c r="AY276" s="167" t="s">
        <v>169</v>
      </c>
    </row>
    <row r="277" spans="1:65" s="13" customFormat="1">
      <c r="B277" s="158"/>
      <c r="D277" s="159" t="s">
        <v>179</v>
      </c>
      <c r="E277" s="160" t="s">
        <v>1</v>
      </c>
      <c r="F277" s="161" t="s">
        <v>462</v>
      </c>
      <c r="H277" s="162">
        <v>20</v>
      </c>
      <c r="L277" s="158"/>
      <c r="M277" s="163"/>
      <c r="N277" s="164"/>
      <c r="O277" s="164"/>
      <c r="P277" s="164"/>
      <c r="Q277" s="164"/>
      <c r="R277" s="164"/>
      <c r="S277" s="164"/>
      <c r="T277" s="165"/>
      <c r="AT277" s="160" t="s">
        <v>179</v>
      </c>
      <c r="AU277" s="160" t="s">
        <v>87</v>
      </c>
      <c r="AV277" s="13" t="s">
        <v>87</v>
      </c>
      <c r="AW277" s="13" t="s">
        <v>34</v>
      </c>
      <c r="AX277" s="13" t="s">
        <v>79</v>
      </c>
      <c r="AY277" s="160" t="s">
        <v>169</v>
      </c>
    </row>
    <row r="278" spans="1:65" s="15" customFormat="1">
      <c r="B278" s="172"/>
      <c r="D278" s="159" t="s">
        <v>179</v>
      </c>
      <c r="E278" s="173" t="s">
        <v>1</v>
      </c>
      <c r="F278" s="174" t="s">
        <v>198</v>
      </c>
      <c r="H278" s="175">
        <v>44.480000000000004</v>
      </c>
      <c r="L278" s="172"/>
      <c r="M278" s="176"/>
      <c r="N278" s="177"/>
      <c r="O278" s="177"/>
      <c r="P278" s="177"/>
      <c r="Q278" s="177"/>
      <c r="R278" s="177"/>
      <c r="S278" s="177"/>
      <c r="T278" s="178"/>
      <c r="AT278" s="173" t="s">
        <v>179</v>
      </c>
      <c r="AU278" s="173" t="s">
        <v>87</v>
      </c>
      <c r="AV278" s="15" t="s">
        <v>177</v>
      </c>
      <c r="AW278" s="15" t="s">
        <v>34</v>
      </c>
      <c r="AX278" s="15" t="s">
        <v>19</v>
      </c>
      <c r="AY278" s="173" t="s">
        <v>169</v>
      </c>
    </row>
    <row r="279" spans="1:65" s="2" customFormat="1" ht="21.75" customHeight="1">
      <c r="A279" s="29"/>
      <c r="B279" s="145"/>
      <c r="C279" s="179" t="s">
        <v>463</v>
      </c>
      <c r="D279" s="179" t="s">
        <v>267</v>
      </c>
      <c r="E279" s="180" t="s">
        <v>464</v>
      </c>
      <c r="F279" s="181" t="s">
        <v>465</v>
      </c>
      <c r="G279" s="182" t="s">
        <v>182</v>
      </c>
      <c r="H279" s="183">
        <v>2.5999999999999999E-2</v>
      </c>
      <c r="I279" s="184">
        <v>25200</v>
      </c>
      <c r="J279" s="184">
        <f>ROUND(I279*H279,2)</f>
        <v>655.20000000000005</v>
      </c>
      <c r="K279" s="181" t="s">
        <v>194</v>
      </c>
      <c r="L279" s="185"/>
      <c r="M279" s="186" t="s">
        <v>1</v>
      </c>
      <c r="N279" s="187" t="s">
        <v>44</v>
      </c>
      <c r="O279" s="154">
        <v>0</v>
      </c>
      <c r="P279" s="154">
        <f>O279*H279</f>
        <v>0</v>
      </c>
      <c r="Q279" s="154">
        <v>1</v>
      </c>
      <c r="R279" s="154">
        <f>Q279*H279</f>
        <v>2.5999999999999999E-2</v>
      </c>
      <c r="S279" s="154">
        <v>0</v>
      </c>
      <c r="T279" s="155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6" t="s">
        <v>341</v>
      </c>
      <c r="AT279" s="156" t="s">
        <v>267</v>
      </c>
      <c r="AU279" s="156" t="s">
        <v>87</v>
      </c>
      <c r="AY279" s="17" t="s">
        <v>169</v>
      </c>
      <c r="BE279" s="157">
        <f>IF(N279="základní",J279,0)</f>
        <v>655.20000000000005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7" t="s">
        <v>19</v>
      </c>
      <c r="BK279" s="157">
        <f>ROUND(I279*H279,2)</f>
        <v>655.20000000000005</v>
      </c>
      <c r="BL279" s="17" t="s">
        <v>262</v>
      </c>
      <c r="BM279" s="156" t="s">
        <v>466</v>
      </c>
    </row>
    <row r="280" spans="1:65" s="13" customFormat="1">
      <c r="B280" s="158"/>
      <c r="D280" s="159" t="s">
        <v>179</v>
      </c>
      <c r="E280" s="160" t="s">
        <v>1</v>
      </c>
      <c r="F280" s="161" t="s">
        <v>467</v>
      </c>
      <c r="H280" s="162">
        <v>2.5999999999999999E-2</v>
      </c>
      <c r="L280" s="158"/>
      <c r="M280" s="163"/>
      <c r="N280" s="164"/>
      <c r="O280" s="164"/>
      <c r="P280" s="164"/>
      <c r="Q280" s="164"/>
      <c r="R280" s="164"/>
      <c r="S280" s="164"/>
      <c r="T280" s="165"/>
      <c r="AT280" s="160" t="s">
        <v>179</v>
      </c>
      <c r="AU280" s="160" t="s">
        <v>87</v>
      </c>
      <c r="AV280" s="13" t="s">
        <v>87</v>
      </c>
      <c r="AW280" s="13" t="s">
        <v>34</v>
      </c>
      <c r="AX280" s="13" t="s">
        <v>19</v>
      </c>
      <c r="AY280" s="160" t="s">
        <v>169</v>
      </c>
    </row>
    <row r="281" spans="1:65" s="2" customFormat="1" ht="16.5" customHeight="1">
      <c r="A281" s="29"/>
      <c r="B281" s="145"/>
      <c r="C281" s="179" t="s">
        <v>468</v>
      </c>
      <c r="D281" s="179" t="s">
        <v>267</v>
      </c>
      <c r="E281" s="180" t="s">
        <v>469</v>
      </c>
      <c r="F281" s="181" t="s">
        <v>470</v>
      </c>
      <c r="G281" s="182" t="s">
        <v>182</v>
      </c>
      <c r="H281" s="183">
        <v>2.1999999999999999E-2</v>
      </c>
      <c r="I281" s="184">
        <v>25000</v>
      </c>
      <c r="J281" s="184">
        <f>ROUND(I281*H281,2)</f>
        <v>550</v>
      </c>
      <c r="K281" s="181" t="s">
        <v>194</v>
      </c>
      <c r="L281" s="185"/>
      <c r="M281" s="186" t="s">
        <v>1</v>
      </c>
      <c r="N281" s="187" t="s">
        <v>44</v>
      </c>
      <c r="O281" s="154">
        <v>0</v>
      </c>
      <c r="P281" s="154">
        <f>O281*H281</f>
        <v>0</v>
      </c>
      <c r="Q281" s="154">
        <v>1</v>
      </c>
      <c r="R281" s="154">
        <f>Q281*H281</f>
        <v>2.1999999999999999E-2</v>
      </c>
      <c r="S281" s="154">
        <v>0</v>
      </c>
      <c r="T281" s="155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6" t="s">
        <v>341</v>
      </c>
      <c r="AT281" s="156" t="s">
        <v>267</v>
      </c>
      <c r="AU281" s="156" t="s">
        <v>87</v>
      </c>
      <c r="AY281" s="17" t="s">
        <v>169</v>
      </c>
      <c r="BE281" s="157">
        <f>IF(N281="základní",J281,0)</f>
        <v>550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7" t="s">
        <v>19</v>
      </c>
      <c r="BK281" s="157">
        <f>ROUND(I281*H281,2)</f>
        <v>550</v>
      </c>
      <c r="BL281" s="17" t="s">
        <v>262</v>
      </c>
      <c r="BM281" s="156" t="s">
        <v>471</v>
      </c>
    </row>
    <row r="282" spans="1:65" s="14" customFormat="1">
      <c r="B282" s="166"/>
      <c r="D282" s="159" t="s">
        <v>179</v>
      </c>
      <c r="E282" s="167" t="s">
        <v>1</v>
      </c>
      <c r="F282" s="168" t="s">
        <v>472</v>
      </c>
      <c r="H282" s="167" t="s">
        <v>1</v>
      </c>
      <c r="L282" s="166"/>
      <c r="M282" s="169"/>
      <c r="N282" s="170"/>
      <c r="O282" s="170"/>
      <c r="P282" s="170"/>
      <c r="Q282" s="170"/>
      <c r="R282" s="170"/>
      <c r="S282" s="170"/>
      <c r="T282" s="171"/>
      <c r="AT282" s="167" t="s">
        <v>179</v>
      </c>
      <c r="AU282" s="167" t="s">
        <v>87</v>
      </c>
      <c r="AV282" s="14" t="s">
        <v>19</v>
      </c>
      <c r="AW282" s="14" t="s">
        <v>34</v>
      </c>
      <c r="AX282" s="14" t="s">
        <v>79</v>
      </c>
      <c r="AY282" s="167" t="s">
        <v>169</v>
      </c>
    </row>
    <row r="283" spans="1:65" s="13" customFormat="1">
      <c r="B283" s="158"/>
      <c r="D283" s="159" t="s">
        <v>179</v>
      </c>
      <c r="E283" s="160" t="s">
        <v>1</v>
      </c>
      <c r="F283" s="161" t="s">
        <v>473</v>
      </c>
      <c r="H283" s="162">
        <v>2.1999999999999999E-2</v>
      </c>
      <c r="L283" s="158"/>
      <c r="M283" s="163"/>
      <c r="N283" s="164"/>
      <c r="O283" s="164"/>
      <c r="P283" s="164"/>
      <c r="Q283" s="164"/>
      <c r="R283" s="164"/>
      <c r="S283" s="164"/>
      <c r="T283" s="165"/>
      <c r="AT283" s="160" t="s">
        <v>179</v>
      </c>
      <c r="AU283" s="160" t="s">
        <v>87</v>
      </c>
      <c r="AV283" s="13" t="s">
        <v>87</v>
      </c>
      <c r="AW283" s="13" t="s">
        <v>34</v>
      </c>
      <c r="AX283" s="13" t="s">
        <v>19</v>
      </c>
      <c r="AY283" s="160" t="s">
        <v>169</v>
      </c>
    </row>
    <row r="284" spans="1:65" s="2" customFormat="1" ht="21.75" customHeight="1">
      <c r="A284" s="29"/>
      <c r="B284" s="145"/>
      <c r="C284" s="146" t="s">
        <v>474</v>
      </c>
      <c r="D284" s="146" t="s">
        <v>172</v>
      </c>
      <c r="E284" s="147" t="s">
        <v>475</v>
      </c>
      <c r="F284" s="148" t="s">
        <v>476</v>
      </c>
      <c r="G284" s="149" t="s">
        <v>182</v>
      </c>
      <c r="H284" s="150">
        <v>5.0999999999999997E-2</v>
      </c>
      <c r="I284" s="151">
        <v>1340</v>
      </c>
      <c r="J284" s="151">
        <f>ROUND(I284*H284,2)</f>
        <v>68.34</v>
      </c>
      <c r="K284" s="148" t="s">
        <v>183</v>
      </c>
      <c r="L284" s="30"/>
      <c r="M284" s="152" t="s">
        <v>1</v>
      </c>
      <c r="N284" s="153" t="s">
        <v>44</v>
      </c>
      <c r="O284" s="154">
        <v>3.0059999999999998</v>
      </c>
      <c r="P284" s="154">
        <f>O284*H284</f>
        <v>0.15330599999999997</v>
      </c>
      <c r="Q284" s="154">
        <v>0</v>
      </c>
      <c r="R284" s="154">
        <f>Q284*H284</f>
        <v>0</v>
      </c>
      <c r="S284" s="154">
        <v>0</v>
      </c>
      <c r="T284" s="155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6" t="s">
        <v>262</v>
      </c>
      <c r="AT284" s="156" t="s">
        <v>172</v>
      </c>
      <c r="AU284" s="156" t="s">
        <v>87</v>
      </c>
      <c r="AY284" s="17" t="s">
        <v>169</v>
      </c>
      <c r="BE284" s="157">
        <f>IF(N284="základní",J284,0)</f>
        <v>68.34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7" t="s">
        <v>19</v>
      </c>
      <c r="BK284" s="157">
        <f>ROUND(I284*H284,2)</f>
        <v>68.34</v>
      </c>
      <c r="BL284" s="17" t="s">
        <v>262</v>
      </c>
      <c r="BM284" s="156" t="s">
        <v>477</v>
      </c>
    </row>
    <row r="285" spans="1:65" s="12" customFormat="1" ht="22.9" customHeight="1">
      <c r="B285" s="133"/>
      <c r="D285" s="134" t="s">
        <v>78</v>
      </c>
      <c r="E285" s="143" t="s">
        <v>478</v>
      </c>
      <c r="F285" s="143" t="s">
        <v>479</v>
      </c>
      <c r="J285" s="144">
        <f>BK285</f>
        <v>68685.239999999991</v>
      </c>
      <c r="L285" s="133"/>
      <c r="M285" s="137"/>
      <c r="N285" s="138"/>
      <c r="O285" s="138"/>
      <c r="P285" s="139">
        <f>SUM(P286:P300)</f>
        <v>85.118385000000004</v>
      </c>
      <c r="Q285" s="138"/>
      <c r="R285" s="139">
        <f>SUM(R286:R300)</f>
        <v>1.1270240999999999</v>
      </c>
      <c r="S285" s="138"/>
      <c r="T285" s="140">
        <f>SUM(T286:T300)</f>
        <v>1.3382229999999997</v>
      </c>
      <c r="AR285" s="134" t="s">
        <v>87</v>
      </c>
      <c r="AT285" s="141" t="s">
        <v>78</v>
      </c>
      <c r="AU285" s="141" t="s">
        <v>19</v>
      </c>
      <c r="AY285" s="134" t="s">
        <v>169</v>
      </c>
      <c r="BK285" s="142">
        <f>SUM(BK286:BK300)</f>
        <v>68685.239999999991</v>
      </c>
    </row>
    <row r="286" spans="1:65" s="2" customFormat="1" ht="16.5" customHeight="1">
      <c r="A286" s="29"/>
      <c r="B286" s="145"/>
      <c r="C286" s="146" t="s">
        <v>480</v>
      </c>
      <c r="D286" s="146" t="s">
        <v>172</v>
      </c>
      <c r="E286" s="147" t="s">
        <v>481</v>
      </c>
      <c r="F286" s="148" t="s">
        <v>482</v>
      </c>
      <c r="G286" s="149" t="s">
        <v>189</v>
      </c>
      <c r="H286" s="150">
        <v>37.909999999999997</v>
      </c>
      <c r="I286" s="151">
        <v>86.3</v>
      </c>
      <c r="J286" s="151">
        <f>ROUND(I286*H286,2)</f>
        <v>3271.63</v>
      </c>
      <c r="K286" s="148" t="s">
        <v>183</v>
      </c>
      <c r="L286" s="30"/>
      <c r="M286" s="152" t="s">
        <v>1</v>
      </c>
      <c r="N286" s="153" t="s">
        <v>44</v>
      </c>
      <c r="O286" s="154">
        <v>0.23899999999999999</v>
      </c>
      <c r="P286" s="154">
        <f>O286*H286</f>
        <v>9.0604899999999979</v>
      </c>
      <c r="Q286" s="154">
        <v>0</v>
      </c>
      <c r="R286" s="154">
        <f>Q286*H286</f>
        <v>0</v>
      </c>
      <c r="S286" s="154">
        <v>3.5299999999999998E-2</v>
      </c>
      <c r="T286" s="155">
        <f>S286*H286</f>
        <v>1.3382229999999997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6" t="s">
        <v>262</v>
      </c>
      <c r="AT286" s="156" t="s">
        <v>172</v>
      </c>
      <c r="AU286" s="156" t="s">
        <v>87</v>
      </c>
      <c r="AY286" s="17" t="s">
        <v>169</v>
      </c>
      <c r="BE286" s="157">
        <f>IF(N286="základní",J286,0)</f>
        <v>3271.63</v>
      </c>
      <c r="BF286" s="157">
        <f>IF(N286="snížená",J286,0)</f>
        <v>0</v>
      </c>
      <c r="BG286" s="157">
        <f>IF(N286="zákl. přenesená",J286,0)</f>
        <v>0</v>
      </c>
      <c r="BH286" s="157">
        <f>IF(N286="sníž. přenesená",J286,0)</f>
        <v>0</v>
      </c>
      <c r="BI286" s="157">
        <f>IF(N286="nulová",J286,0)</f>
        <v>0</v>
      </c>
      <c r="BJ286" s="17" t="s">
        <v>19</v>
      </c>
      <c r="BK286" s="157">
        <f>ROUND(I286*H286,2)</f>
        <v>3271.63</v>
      </c>
      <c r="BL286" s="17" t="s">
        <v>262</v>
      </c>
      <c r="BM286" s="156" t="s">
        <v>483</v>
      </c>
    </row>
    <row r="287" spans="1:65" s="14" customFormat="1">
      <c r="B287" s="166"/>
      <c r="D287" s="159" t="s">
        <v>179</v>
      </c>
      <c r="E287" s="167" t="s">
        <v>1</v>
      </c>
      <c r="F287" s="168" t="s">
        <v>484</v>
      </c>
      <c r="H287" s="167" t="s">
        <v>1</v>
      </c>
      <c r="L287" s="166"/>
      <c r="M287" s="169"/>
      <c r="N287" s="170"/>
      <c r="O287" s="170"/>
      <c r="P287" s="170"/>
      <c r="Q287" s="170"/>
      <c r="R287" s="170"/>
      <c r="S287" s="170"/>
      <c r="T287" s="171"/>
      <c r="AT287" s="167" t="s">
        <v>179</v>
      </c>
      <c r="AU287" s="167" t="s">
        <v>87</v>
      </c>
      <c r="AV287" s="14" t="s">
        <v>19</v>
      </c>
      <c r="AW287" s="14" t="s">
        <v>34</v>
      </c>
      <c r="AX287" s="14" t="s">
        <v>79</v>
      </c>
      <c r="AY287" s="167" t="s">
        <v>169</v>
      </c>
    </row>
    <row r="288" spans="1:65" s="13" customFormat="1">
      <c r="B288" s="158"/>
      <c r="D288" s="159" t="s">
        <v>179</v>
      </c>
      <c r="E288" s="160" t="s">
        <v>1</v>
      </c>
      <c r="F288" s="161" t="s">
        <v>359</v>
      </c>
      <c r="H288" s="162">
        <v>37.909999999999997</v>
      </c>
      <c r="L288" s="158"/>
      <c r="M288" s="163"/>
      <c r="N288" s="164"/>
      <c r="O288" s="164"/>
      <c r="P288" s="164"/>
      <c r="Q288" s="164"/>
      <c r="R288" s="164"/>
      <c r="S288" s="164"/>
      <c r="T288" s="165"/>
      <c r="AT288" s="160" t="s">
        <v>179</v>
      </c>
      <c r="AU288" s="160" t="s">
        <v>87</v>
      </c>
      <c r="AV288" s="13" t="s">
        <v>87</v>
      </c>
      <c r="AW288" s="13" t="s">
        <v>34</v>
      </c>
      <c r="AX288" s="13" t="s">
        <v>19</v>
      </c>
      <c r="AY288" s="160" t="s">
        <v>169</v>
      </c>
    </row>
    <row r="289" spans="1:65" s="2" customFormat="1" ht="21.75" customHeight="1">
      <c r="A289" s="29"/>
      <c r="B289" s="145"/>
      <c r="C289" s="146" t="s">
        <v>485</v>
      </c>
      <c r="D289" s="146" t="s">
        <v>172</v>
      </c>
      <c r="E289" s="147" t="s">
        <v>486</v>
      </c>
      <c r="F289" s="148" t="s">
        <v>487</v>
      </c>
      <c r="G289" s="149" t="s">
        <v>189</v>
      </c>
      <c r="H289" s="150">
        <v>38.21</v>
      </c>
      <c r="I289" s="151">
        <v>927</v>
      </c>
      <c r="J289" s="151">
        <f>ROUND(I289*H289,2)</f>
        <v>35420.67</v>
      </c>
      <c r="K289" s="148" t="s">
        <v>183</v>
      </c>
      <c r="L289" s="30"/>
      <c r="M289" s="152" t="s">
        <v>1</v>
      </c>
      <c r="N289" s="153" t="s">
        <v>44</v>
      </c>
      <c r="O289" s="154">
        <v>1.5</v>
      </c>
      <c r="P289" s="154">
        <f>O289*H289</f>
        <v>57.314999999999998</v>
      </c>
      <c r="Q289" s="154">
        <v>8.9999999999999993E-3</v>
      </c>
      <c r="R289" s="154">
        <f>Q289*H289</f>
        <v>0.34388999999999997</v>
      </c>
      <c r="S289" s="154">
        <v>0</v>
      </c>
      <c r="T289" s="155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56" t="s">
        <v>262</v>
      </c>
      <c r="AT289" s="156" t="s">
        <v>172</v>
      </c>
      <c r="AU289" s="156" t="s">
        <v>87</v>
      </c>
      <c r="AY289" s="17" t="s">
        <v>169</v>
      </c>
      <c r="BE289" s="157">
        <f>IF(N289="základní",J289,0)</f>
        <v>35420.67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7" t="s">
        <v>19</v>
      </c>
      <c r="BK289" s="157">
        <f>ROUND(I289*H289,2)</f>
        <v>35420.67</v>
      </c>
      <c r="BL289" s="17" t="s">
        <v>262</v>
      </c>
      <c r="BM289" s="156" t="s">
        <v>488</v>
      </c>
    </row>
    <row r="290" spans="1:65" s="2" customFormat="1" ht="21.75" customHeight="1">
      <c r="A290" s="29"/>
      <c r="B290" s="145"/>
      <c r="C290" s="179" t="s">
        <v>489</v>
      </c>
      <c r="D290" s="179" t="s">
        <v>267</v>
      </c>
      <c r="E290" s="180" t="s">
        <v>490</v>
      </c>
      <c r="F290" s="181" t="s">
        <v>491</v>
      </c>
      <c r="G290" s="182" t="s">
        <v>189</v>
      </c>
      <c r="H290" s="183">
        <v>42.030999999999999</v>
      </c>
      <c r="I290" s="184">
        <v>413</v>
      </c>
      <c r="J290" s="184">
        <f>ROUND(I290*H290,2)</f>
        <v>17358.8</v>
      </c>
      <c r="K290" s="181" t="s">
        <v>176</v>
      </c>
      <c r="L290" s="185"/>
      <c r="M290" s="186" t="s">
        <v>1</v>
      </c>
      <c r="N290" s="187" t="s">
        <v>44</v>
      </c>
      <c r="O290" s="154">
        <v>0</v>
      </c>
      <c r="P290" s="154">
        <f>O290*H290</f>
        <v>0</v>
      </c>
      <c r="Q290" s="154">
        <v>1.18E-2</v>
      </c>
      <c r="R290" s="154">
        <f>Q290*H290</f>
        <v>0.49596579999999996</v>
      </c>
      <c r="S290" s="154">
        <v>0</v>
      </c>
      <c r="T290" s="155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6" t="s">
        <v>341</v>
      </c>
      <c r="AT290" s="156" t="s">
        <v>267</v>
      </c>
      <c r="AU290" s="156" t="s">
        <v>87</v>
      </c>
      <c r="AY290" s="17" t="s">
        <v>169</v>
      </c>
      <c r="BE290" s="157">
        <f>IF(N290="základní",J290,0)</f>
        <v>17358.8</v>
      </c>
      <c r="BF290" s="157">
        <f>IF(N290="snížená",J290,0)</f>
        <v>0</v>
      </c>
      <c r="BG290" s="157">
        <f>IF(N290="zákl. přenesená",J290,0)</f>
        <v>0</v>
      </c>
      <c r="BH290" s="157">
        <f>IF(N290="sníž. přenesená",J290,0)</f>
        <v>0</v>
      </c>
      <c r="BI290" s="157">
        <f>IF(N290="nulová",J290,0)</f>
        <v>0</v>
      </c>
      <c r="BJ290" s="17" t="s">
        <v>19</v>
      </c>
      <c r="BK290" s="157">
        <f>ROUND(I290*H290,2)</f>
        <v>17358.8</v>
      </c>
      <c r="BL290" s="17" t="s">
        <v>262</v>
      </c>
      <c r="BM290" s="156" t="s">
        <v>492</v>
      </c>
    </row>
    <row r="291" spans="1:65" s="13" customFormat="1">
      <c r="B291" s="158"/>
      <c r="D291" s="159" t="s">
        <v>179</v>
      </c>
      <c r="F291" s="161" t="s">
        <v>493</v>
      </c>
      <c r="H291" s="162">
        <v>42.030999999999999</v>
      </c>
      <c r="L291" s="158"/>
      <c r="M291" s="163"/>
      <c r="N291" s="164"/>
      <c r="O291" s="164"/>
      <c r="P291" s="164"/>
      <c r="Q291" s="164"/>
      <c r="R291" s="164"/>
      <c r="S291" s="164"/>
      <c r="T291" s="165"/>
      <c r="AT291" s="160" t="s">
        <v>179</v>
      </c>
      <c r="AU291" s="160" t="s">
        <v>87</v>
      </c>
      <c r="AV291" s="13" t="s">
        <v>87</v>
      </c>
      <c r="AW291" s="13" t="s">
        <v>3</v>
      </c>
      <c r="AX291" s="13" t="s">
        <v>19</v>
      </c>
      <c r="AY291" s="160" t="s">
        <v>169</v>
      </c>
    </row>
    <row r="292" spans="1:65" s="2" customFormat="1" ht="16.5" customHeight="1">
      <c r="A292" s="29"/>
      <c r="B292" s="145"/>
      <c r="C292" s="146" t="s">
        <v>494</v>
      </c>
      <c r="D292" s="146" t="s">
        <v>172</v>
      </c>
      <c r="E292" s="147" t="s">
        <v>495</v>
      </c>
      <c r="F292" s="148" t="s">
        <v>496</v>
      </c>
      <c r="G292" s="149" t="s">
        <v>189</v>
      </c>
      <c r="H292" s="150">
        <v>38.21</v>
      </c>
      <c r="I292" s="151">
        <v>48.1</v>
      </c>
      <c r="J292" s="151">
        <f>ROUND(I292*H292,2)</f>
        <v>1837.9</v>
      </c>
      <c r="K292" s="148" t="s">
        <v>183</v>
      </c>
      <c r="L292" s="30"/>
      <c r="M292" s="152" t="s">
        <v>1</v>
      </c>
      <c r="N292" s="153" t="s">
        <v>44</v>
      </c>
      <c r="O292" s="154">
        <v>4.3999999999999997E-2</v>
      </c>
      <c r="P292" s="154">
        <f>O292*H292</f>
        <v>1.6812399999999998</v>
      </c>
      <c r="Q292" s="154">
        <v>2.9999999999999997E-4</v>
      </c>
      <c r="R292" s="154">
        <f>Q292*H292</f>
        <v>1.1462999999999999E-2</v>
      </c>
      <c r="S292" s="154">
        <v>0</v>
      </c>
      <c r="T292" s="155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56" t="s">
        <v>262</v>
      </c>
      <c r="AT292" s="156" t="s">
        <v>172</v>
      </c>
      <c r="AU292" s="156" t="s">
        <v>87</v>
      </c>
      <c r="AY292" s="17" t="s">
        <v>169</v>
      </c>
      <c r="BE292" s="157">
        <f>IF(N292="základní",J292,0)</f>
        <v>1837.9</v>
      </c>
      <c r="BF292" s="157">
        <f>IF(N292="snížená",J292,0)</f>
        <v>0</v>
      </c>
      <c r="BG292" s="157">
        <f>IF(N292="zákl. přenesená",J292,0)</f>
        <v>0</v>
      </c>
      <c r="BH292" s="157">
        <f>IF(N292="sníž. přenesená",J292,0)</f>
        <v>0</v>
      </c>
      <c r="BI292" s="157">
        <f>IF(N292="nulová",J292,0)</f>
        <v>0</v>
      </c>
      <c r="BJ292" s="17" t="s">
        <v>19</v>
      </c>
      <c r="BK292" s="157">
        <f>ROUND(I292*H292,2)</f>
        <v>1837.9</v>
      </c>
      <c r="BL292" s="17" t="s">
        <v>262</v>
      </c>
      <c r="BM292" s="156" t="s">
        <v>497</v>
      </c>
    </row>
    <row r="293" spans="1:65" s="2" customFormat="1" ht="16.5" customHeight="1">
      <c r="A293" s="29"/>
      <c r="B293" s="145"/>
      <c r="C293" s="146" t="s">
        <v>498</v>
      </c>
      <c r="D293" s="146" t="s">
        <v>172</v>
      </c>
      <c r="E293" s="147" t="s">
        <v>499</v>
      </c>
      <c r="F293" s="148" t="s">
        <v>500</v>
      </c>
      <c r="G293" s="149" t="s">
        <v>258</v>
      </c>
      <c r="H293" s="150">
        <v>83.46</v>
      </c>
      <c r="I293" s="151">
        <v>35.200000000000003</v>
      </c>
      <c r="J293" s="151">
        <f>ROUND(I293*H293,2)</f>
        <v>2937.79</v>
      </c>
      <c r="K293" s="148" t="s">
        <v>183</v>
      </c>
      <c r="L293" s="30"/>
      <c r="M293" s="152" t="s">
        <v>1</v>
      </c>
      <c r="N293" s="153" t="s">
        <v>44</v>
      </c>
      <c r="O293" s="154">
        <v>0.05</v>
      </c>
      <c r="P293" s="154">
        <f>O293*H293</f>
        <v>4.173</v>
      </c>
      <c r="Q293" s="154">
        <v>3.0000000000000001E-5</v>
      </c>
      <c r="R293" s="154">
        <f>Q293*H293</f>
        <v>2.5038E-3</v>
      </c>
      <c r="S293" s="154">
        <v>0</v>
      </c>
      <c r="T293" s="155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56" t="s">
        <v>262</v>
      </c>
      <c r="AT293" s="156" t="s">
        <v>172</v>
      </c>
      <c r="AU293" s="156" t="s">
        <v>87</v>
      </c>
      <c r="AY293" s="17" t="s">
        <v>169</v>
      </c>
      <c r="BE293" s="157">
        <f>IF(N293="základní",J293,0)</f>
        <v>2937.79</v>
      </c>
      <c r="BF293" s="157">
        <f>IF(N293="snížená",J293,0)</f>
        <v>0</v>
      </c>
      <c r="BG293" s="157">
        <f>IF(N293="zákl. přenesená",J293,0)</f>
        <v>0</v>
      </c>
      <c r="BH293" s="157">
        <f>IF(N293="sníž. přenesená",J293,0)</f>
        <v>0</v>
      </c>
      <c r="BI293" s="157">
        <f>IF(N293="nulová",J293,0)</f>
        <v>0</v>
      </c>
      <c r="BJ293" s="17" t="s">
        <v>19</v>
      </c>
      <c r="BK293" s="157">
        <f>ROUND(I293*H293,2)</f>
        <v>2937.79</v>
      </c>
      <c r="BL293" s="17" t="s">
        <v>262</v>
      </c>
      <c r="BM293" s="156" t="s">
        <v>501</v>
      </c>
    </row>
    <row r="294" spans="1:65" s="14" customFormat="1">
      <c r="B294" s="166"/>
      <c r="D294" s="159" t="s">
        <v>179</v>
      </c>
      <c r="E294" s="167" t="s">
        <v>1</v>
      </c>
      <c r="F294" s="168" t="s">
        <v>502</v>
      </c>
      <c r="H294" s="167" t="s">
        <v>1</v>
      </c>
      <c r="L294" s="166"/>
      <c r="M294" s="169"/>
      <c r="N294" s="170"/>
      <c r="O294" s="170"/>
      <c r="P294" s="170"/>
      <c r="Q294" s="170"/>
      <c r="R294" s="170"/>
      <c r="S294" s="170"/>
      <c r="T294" s="171"/>
      <c r="AT294" s="167" t="s">
        <v>179</v>
      </c>
      <c r="AU294" s="167" t="s">
        <v>87</v>
      </c>
      <c r="AV294" s="14" t="s">
        <v>19</v>
      </c>
      <c r="AW294" s="14" t="s">
        <v>34</v>
      </c>
      <c r="AX294" s="14" t="s">
        <v>79</v>
      </c>
      <c r="AY294" s="167" t="s">
        <v>169</v>
      </c>
    </row>
    <row r="295" spans="1:65" s="13" customFormat="1">
      <c r="B295" s="158"/>
      <c r="D295" s="159" t="s">
        <v>179</v>
      </c>
      <c r="E295" s="160" t="s">
        <v>1</v>
      </c>
      <c r="F295" s="161" t="s">
        <v>503</v>
      </c>
      <c r="H295" s="162">
        <v>29.3</v>
      </c>
      <c r="L295" s="158"/>
      <c r="M295" s="163"/>
      <c r="N295" s="164"/>
      <c r="O295" s="164"/>
      <c r="P295" s="164"/>
      <c r="Q295" s="164"/>
      <c r="R295" s="164"/>
      <c r="S295" s="164"/>
      <c r="T295" s="165"/>
      <c r="AT295" s="160" t="s">
        <v>179</v>
      </c>
      <c r="AU295" s="160" t="s">
        <v>87</v>
      </c>
      <c r="AV295" s="13" t="s">
        <v>87</v>
      </c>
      <c r="AW295" s="13" t="s">
        <v>34</v>
      </c>
      <c r="AX295" s="13" t="s">
        <v>79</v>
      </c>
      <c r="AY295" s="160" t="s">
        <v>169</v>
      </c>
    </row>
    <row r="296" spans="1:65" s="13" customFormat="1">
      <c r="B296" s="158"/>
      <c r="D296" s="159" t="s">
        <v>179</v>
      </c>
      <c r="E296" s="160" t="s">
        <v>1</v>
      </c>
      <c r="F296" s="161" t="s">
        <v>504</v>
      </c>
      <c r="H296" s="162">
        <v>23.96</v>
      </c>
      <c r="L296" s="158"/>
      <c r="M296" s="163"/>
      <c r="N296" s="164"/>
      <c r="O296" s="164"/>
      <c r="P296" s="164"/>
      <c r="Q296" s="164"/>
      <c r="R296" s="164"/>
      <c r="S296" s="164"/>
      <c r="T296" s="165"/>
      <c r="AT296" s="160" t="s">
        <v>179</v>
      </c>
      <c r="AU296" s="160" t="s">
        <v>87</v>
      </c>
      <c r="AV296" s="13" t="s">
        <v>87</v>
      </c>
      <c r="AW296" s="13" t="s">
        <v>34</v>
      </c>
      <c r="AX296" s="13" t="s">
        <v>79</v>
      </c>
      <c r="AY296" s="160" t="s">
        <v>169</v>
      </c>
    </row>
    <row r="297" spans="1:65" s="13" customFormat="1">
      <c r="B297" s="158"/>
      <c r="D297" s="159" t="s">
        <v>179</v>
      </c>
      <c r="E297" s="160" t="s">
        <v>1</v>
      </c>
      <c r="F297" s="161" t="s">
        <v>505</v>
      </c>
      <c r="H297" s="162">
        <v>30.2</v>
      </c>
      <c r="L297" s="158"/>
      <c r="M297" s="163"/>
      <c r="N297" s="164"/>
      <c r="O297" s="164"/>
      <c r="P297" s="164"/>
      <c r="Q297" s="164"/>
      <c r="R297" s="164"/>
      <c r="S297" s="164"/>
      <c r="T297" s="165"/>
      <c r="AT297" s="160" t="s">
        <v>179</v>
      </c>
      <c r="AU297" s="160" t="s">
        <v>87</v>
      </c>
      <c r="AV297" s="13" t="s">
        <v>87</v>
      </c>
      <c r="AW297" s="13" t="s">
        <v>34</v>
      </c>
      <c r="AX297" s="13" t="s">
        <v>79</v>
      </c>
      <c r="AY297" s="160" t="s">
        <v>169</v>
      </c>
    </row>
    <row r="298" spans="1:65" s="15" customFormat="1">
      <c r="B298" s="172"/>
      <c r="D298" s="159" t="s">
        <v>179</v>
      </c>
      <c r="E298" s="173" t="s">
        <v>1</v>
      </c>
      <c r="F298" s="174" t="s">
        <v>198</v>
      </c>
      <c r="H298" s="175">
        <v>83.460000000000008</v>
      </c>
      <c r="L298" s="172"/>
      <c r="M298" s="176"/>
      <c r="N298" s="177"/>
      <c r="O298" s="177"/>
      <c r="P298" s="177"/>
      <c r="Q298" s="177"/>
      <c r="R298" s="177"/>
      <c r="S298" s="177"/>
      <c r="T298" s="178"/>
      <c r="AT298" s="173" t="s">
        <v>179</v>
      </c>
      <c r="AU298" s="173" t="s">
        <v>87</v>
      </c>
      <c r="AV298" s="15" t="s">
        <v>177</v>
      </c>
      <c r="AW298" s="15" t="s">
        <v>34</v>
      </c>
      <c r="AX298" s="15" t="s">
        <v>19</v>
      </c>
      <c r="AY298" s="173" t="s">
        <v>169</v>
      </c>
    </row>
    <row r="299" spans="1:65" s="2" customFormat="1" ht="21.75" customHeight="1">
      <c r="A299" s="29"/>
      <c r="B299" s="145"/>
      <c r="C299" s="146" t="s">
        <v>506</v>
      </c>
      <c r="D299" s="146" t="s">
        <v>172</v>
      </c>
      <c r="E299" s="147" t="s">
        <v>507</v>
      </c>
      <c r="F299" s="148" t="s">
        <v>508</v>
      </c>
      <c r="G299" s="149" t="s">
        <v>189</v>
      </c>
      <c r="H299" s="150">
        <v>38.21</v>
      </c>
      <c r="I299" s="151">
        <v>189</v>
      </c>
      <c r="J299" s="151">
        <f>ROUND(I299*H299,2)</f>
        <v>7221.69</v>
      </c>
      <c r="K299" s="148" t="s">
        <v>183</v>
      </c>
      <c r="L299" s="30"/>
      <c r="M299" s="152" t="s">
        <v>1</v>
      </c>
      <c r="N299" s="153" t="s">
        <v>44</v>
      </c>
      <c r="O299" s="154">
        <v>0.3</v>
      </c>
      <c r="P299" s="154">
        <f>O299*H299</f>
        <v>11.462999999999999</v>
      </c>
      <c r="Q299" s="154">
        <v>7.1500000000000001E-3</v>
      </c>
      <c r="R299" s="154">
        <f>Q299*H299</f>
        <v>0.27320149999999999</v>
      </c>
      <c r="S299" s="154">
        <v>0</v>
      </c>
      <c r="T299" s="155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6" t="s">
        <v>262</v>
      </c>
      <c r="AT299" s="156" t="s">
        <v>172</v>
      </c>
      <c r="AU299" s="156" t="s">
        <v>87</v>
      </c>
      <c r="AY299" s="17" t="s">
        <v>169</v>
      </c>
      <c r="BE299" s="157">
        <f>IF(N299="základní",J299,0)</f>
        <v>7221.69</v>
      </c>
      <c r="BF299" s="157">
        <f>IF(N299="snížená",J299,0)</f>
        <v>0</v>
      </c>
      <c r="BG299" s="157">
        <f>IF(N299="zákl. přenesená",J299,0)</f>
        <v>0</v>
      </c>
      <c r="BH299" s="157">
        <f>IF(N299="sníž. přenesená",J299,0)</f>
        <v>0</v>
      </c>
      <c r="BI299" s="157">
        <f>IF(N299="nulová",J299,0)</f>
        <v>0</v>
      </c>
      <c r="BJ299" s="17" t="s">
        <v>19</v>
      </c>
      <c r="BK299" s="157">
        <f>ROUND(I299*H299,2)</f>
        <v>7221.69</v>
      </c>
      <c r="BL299" s="17" t="s">
        <v>262</v>
      </c>
      <c r="BM299" s="156" t="s">
        <v>509</v>
      </c>
    </row>
    <row r="300" spans="1:65" s="2" customFormat="1" ht="21.75" customHeight="1">
      <c r="A300" s="29"/>
      <c r="B300" s="145"/>
      <c r="C300" s="146" t="s">
        <v>510</v>
      </c>
      <c r="D300" s="146" t="s">
        <v>172</v>
      </c>
      <c r="E300" s="147" t="s">
        <v>511</v>
      </c>
      <c r="F300" s="148" t="s">
        <v>512</v>
      </c>
      <c r="G300" s="149" t="s">
        <v>182</v>
      </c>
      <c r="H300" s="150">
        <v>1.127</v>
      </c>
      <c r="I300" s="151">
        <v>565</v>
      </c>
      <c r="J300" s="151">
        <f>ROUND(I300*H300,2)</f>
        <v>636.76</v>
      </c>
      <c r="K300" s="148" t="s">
        <v>183</v>
      </c>
      <c r="L300" s="30"/>
      <c r="M300" s="152" t="s">
        <v>1</v>
      </c>
      <c r="N300" s="153" t="s">
        <v>44</v>
      </c>
      <c r="O300" s="154">
        <v>1.2649999999999999</v>
      </c>
      <c r="P300" s="154">
        <f>O300*H300</f>
        <v>1.4256549999999999</v>
      </c>
      <c r="Q300" s="154">
        <v>0</v>
      </c>
      <c r="R300" s="154">
        <f>Q300*H300</f>
        <v>0</v>
      </c>
      <c r="S300" s="154">
        <v>0</v>
      </c>
      <c r="T300" s="155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56" t="s">
        <v>262</v>
      </c>
      <c r="AT300" s="156" t="s">
        <v>172</v>
      </c>
      <c r="AU300" s="156" t="s">
        <v>87</v>
      </c>
      <c r="AY300" s="17" t="s">
        <v>169</v>
      </c>
      <c r="BE300" s="157">
        <f>IF(N300="základní",J300,0)</f>
        <v>636.76</v>
      </c>
      <c r="BF300" s="157">
        <f>IF(N300="snížená",J300,0)</f>
        <v>0</v>
      </c>
      <c r="BG300" s="157">
        <f>IF(N300="zákl. přenesená",J300,0)</f>
        <v>0</v>
      </c>
      <c r="BH300" s="157">
        <f>IF(N300="sníž. přenesená",J300,0)</f>
        <v>0</v>
      </c>
      <c r="BI300" s="157">
        <f>IF(N300="nulová",J300,0)</f>
        <v>0</v>
      </c>
      <c r="BJ300" s="17" t="s">
        <v>19</v>
      </c>
      <c r="BK300" s="157">
        <f>ROUND(I300*H300,2)</f>
        <v>636.76</v>
      </c>
      <c r="BL300" s="17" t="s">
        <v>262</v>
      </c>
      <c r="BM300" s="156" t="s">
        <v>513</v>
      </c>
    </row>
    <row r="301" spans="1:65" s="12" customFormat="1" ht="22.9" customHeight="1">
      <c r="B301" s="133"/>
      <c r="D301" s="134" t="s">
        <v>78</v>
      </c>
      <c r="E301" s="143" t="s">
        <v>514</v>
      </c>
      <c r="F301" s="143" t="s">
        <v>515</v>
      </c>
      <c r="J301" s="144">
        <f>BK301</f>
        <v>172392.85000000003</v>
      </c>
      <c r="L301" s="133"/>
      <c r="M301" s="137"/>
      <c r="N301" s="138"/>
      <c r="O301" s="138"/>
      <c r="P301" s="139">
        <f>SUM(P302:P343)</f>
        <v>170.28428</v>
      </c>
      <c r="Q301" s="138"/>
      <c r="R301" s="139">
        <f>SUM(R302:R343)</f>
        <v>2.4161347999999996</v>
      </c>
      <c r="S301" s="138"/>
      <c r="T301" s="140">
        <f>SUM(T302:T343)</f>
        <v>2.2600479999999998</v>
      </c>
      <c r="AR301" s="134" t="s">
        <v>87</v>
      </c>
      <c r="AT301" s="141" t="s">
        <v>78</v>
      </c>
      <c r="AU301" s="141" t="s">
        <v>19</v>
      </c>
      <c r="AY301" s="134" t="s">
        <v>169</v>
      </c>
      <c r="BK301" s="142">
        <f>SUM(BK302:BK343)</f>
        <v>172392.85000000003</v>
      </c>
    </row>
    <row r="302" spans="1:65" s="2" customFormat="1" ht="21.75" customHeight="1">
      <c r="A302" s="29"/>
      <c r="B302" s="145"/>
      <c r="C302" s="146" t="s">
        <v>516</v>
      </c>
      <c r="D302" s="146" t="s">
        <v>172</v>
      </c>
      <c r="E302" s="147" t="s">
        <v>517</v>
      </c>
      <c r="F302" s="148" t="s">
        <v>518</v>
      </c>
      <c r="G302" s="149" t="s">
        <v>189</v>
      </c>
      <c r="H302" s="150">
        <v>83.09</v>
      </c>
      <c r="I302" s="151">
        <v>69.3</v>
      </c>
      <c r="J302" s="151">
        <f>ROUND(I302*H302,2)</f>
        <v>5758.14</v>
      </c>
      <c r="K302" s="148" t="s">
        <v>183</v>
      </c>
      <c r="L302" s="30"/>
      <c r="M302" s="152" t="s">
        <v>1</v>
      </c>
      <c r="N302" s="153" t="s">
        <v>44</v>
      </c>
      <c r="O302" s="154">
        <v>0.192</v>
      </c>
      <c r="P302" s="154">
        <f>O302*H302</f>
        <v>15.953280000000001</v>
      </c>
      <c r="Q302" s="154">
        <v>0</v>
      </c>
      <c r="R302" s="154">
        <f>Q302*H302</f>
        <v>0</v>
      </c>
      <c r="S302" s="154">
        <v>2.7199999999999998E-2</v>
      </c>
      <c r="T302" s="155">
        <f>S302*H302</f>
        <v>2.2600479999999998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6" t="s">
        <v>262</v>
      </c>
      <c r="AT302" s="156" t="s">
        <v>172</v>
      </c>
      <c r="AU302" s="156" t="s">
        <v>87</v>
      </c>
      <c r="AY302" s="17" t="s">
        <v>169</v>
      </c>
      <c r="BE302" s="157">
        <f>IF(N302="základní",J302,0)</f>
        <v>5758.14</v>
      </c>
      <c r="BF302" s="157">
        <f>IF(N302="snížená",J302,0)</f>
        <v>0</v>
      </c>
      <c r="BG302" s="157">
        <f>IF(N302="zákl. přenesená",J302,0)</f>
        <v>0</v>
      </c>
      <c r="BH302" s="157">
        <f>IF(N302="sníž. přenesená",J302,0)</f>
        <v>0</v>
      </c>
      <c r="BI302" s="157">
        <f>IF(N302="nulová",J302,0)</f>
        <v>0</v>
      </c>
      <c r="BJ302" s="17" t="s">
        <v>19</v>
      </c>
      <c r="BK302" s="157">
        <f>ROUND(I302*H302,2)</f>
        <v>5758.14</v>
      </c>
      <c r="BL302" s="17" t="s">
        <v>262</v>
      </c>
      <c r="BM302" s="156" t="s">
        <v>519</v>
      </c>
    </row>
    <row r="303" spans="1:65" s="14" customFormat="1">
      <c r="B303" s="166"/>
      <c r="D303" s="159" t="s">
        <v>179</v>
      </c>
      <c r="E303" s="167" t="s">
        <v>1</v>
      </c>
      <c r="F303" s="168" t="s">
        <v>520</v>
      </c>
      <c r="H303" s="167" t="s">
        <v>1</v>
      </c>
      <c r="L303" s="166"/>
      <c r="M303" s="169"/>
      <c r="N303" s="170"/>
      <c r="O303" s="170"/>
      <c r="P303" s="170"/>
      <c r="Q303" s="170"/>
      <c r="R303" s="170"/>
      <c r="S303" s="170"/>
      <c r="T303" s="171"/>
      <c r="AT303" s="167" t="s">
        <v>179</v>
      </c>
      <c r="AU303" s="167" t="s">
        <v>87</v>
      </c>
      <c r="AV303" s="14" t="s">
        <v>19</v>
      </c>
      <c r="AW303" s="14" t="s">
        <v>34</v>
      </c>
      <c r="AX303" s="14" t="s">
        <v>79</v>
      </c>
      <c r="AY303" s="167" t="s">
        <v>169</v>
      </c>
    </row>
    <row r="304" spans="1:65" s="14" customFormat="1">
      <c r="B304" s="166"/>
      <c r="D304" s="159" t="s">
        <v>179</v>
      </c>
      <c r="E304" s="167" t="s">
        <v>1</v>
      </c>
      <c r="F304" s="168" t="s">
        <v>521</v>
      </c>
      <c r="H304" s="167" t="s">
        <v>1</v>
      </c>
      <c r="L304" s="166"/>
      <c r="M304" s="169"/>
      <c r="N304" s="170"/>
      <c r="O304" s="170"/>
      <c r="P304" s="170"/>
      <c r="Q304" s="170"/>
      <c r="R304" s="170"/>
      <c r="S304" s="170"/>
      <c r="T304" s="171"/>
      <c r="AT304" s="167" t="s">
        <v>179</v>
      </c>
      <c r="AU304" s="167" t="s">
        <v>87</v>
      </c>
      <c r="AV304" s="14" t="s">
        <v>19</v>
      </c>
      <c r="AW304" s="14" t="s">
        <v>34</v>
      </c>
      <c r="AX304" s="14" t="s">
        <v>79</v>
      </c>
      <c r="AY304" s="167" t="s">
        <v>169</v>
      </c>
    </row>
    <row r="305" spans="1:65" s="13" customFormat="1">
      <c r="B305" s="158"/>
      <c r="D305" s="159" t="s">
        <v>179</v>
      </c>
      <c r="E305" s="160" t="s">
        <v>1</v>
      </c>
      <c r="F305" s="161" t="s">
        <v>522</v>
      </c>
      <c r="H305" s="162">
        <v>10.08</v>
      </c>
      <c r="L305" s="158"/>
      <c r="M305" s="163"/>
      <c r="N305" s="164"/>
      <c r="O305" s="164"/>
      <c r="P305" s="164"/>
      <c r="Q305" s="164"/>
      <c r="R305" s="164"/>
      <c r="S305" s="164"/>
      <c r="T305" s="165"/>
      <c r="AT305" s="160" t="s">
        <v>179</v>
      </c>
      <c r="AU305" s="160" t="s">
        <v>87</v>
      </c>
      <c r="AV305" s="13" t="s">
        <v>87</v>
      </c>
      <c r="AW305" s="13" t="s">
        <v>34</v>
      </c>
      <c r="AX305" s="13" t="s">
        <v>79</v>
      </c>
      <c r="AY305" s="160" t="s">
        <v>169</v>
      </c>
    </row>
    <row r="306" spans="1:65" s="14" customFormat="1">
      <c r="B306" s="166"/>
      <c r="D306" s="159" t="s">
        <v>179</v>
      </c>
      <c r="E306" s="167" t="s">
        <v>1</v>
      </c>
      <c r="F306" s="168" t="s">
        <v>523</v>
      </c>
      <c r="H306" s="167" t="s">
        <v>1</v>
      </c>
      <c r="L306" s="166"/>
      <c r="M306" s="169"/>
      <c r="N306" s="170"/>
      <c r="O306" s="170"/>
      <c r="P306" s="170"/>
      <c r="Q306" s="170"/>
      <c r="R306" s="170"/>
      <c r="S306" s="170"/>
      <c r="T306" s="171"/>
      <c r="AT306" s="167" t="s">
        <v>179</v>
      </c>
      <c r="AU306" s="167" t="s">
        <v>87</v>
      </c>
      <c r="AV306" s="14" t="s">
        <v>19</v>
      </c>
      <c r="AW306" s="14" t="s">
        <v>34</v>
      </c>
      <c r="AX306" s="14" t="s">
        <v>79</v>
      </c>
      <c r="AY306" s="167" t="s">
        <v>169</v>
      </c>
    </row>
    <row r="307" spans="1:65" s="13" customFormat="1">
      <c r="B307" s="158"/>
      <c r="D307" s="159" t="s">
        <v>179</v>
      </c>
      <c r="E307" s="160" t="s">
        <v>1</v>
      </c>
      <c r="F307" s="161" t="s">
        <v>524</v>
      </c>
      <c r="H307" s="162">
        <v>20.335000000000001</v>
      </c>
      <c r="L307" s="158"/>
      <c r="M307" s="163"/>
      <c r="N307" s="164"/>
      <c r="O307" s="164"/>
      <c r="P307" s="164"/>
      <c r="Q307" s="164"/>
      <c r="R307" s="164"/>
      <c r="S307" s="164"/>
      <c r="T307" s="165"/>
      <c r="AT307" s="160" t="s">
        <v>179</v>
      </c>
      <c r="AU307" s="160" t="s">
        <v>87</v>
      </c>
      <c r="AV307" s="13" t="s">
        <v>87</v>
      </c>
      <c r="AW307" s="13" t="s">
        <v>34</v>
      </c>
      <c r="AX307" s="13" t="s">
        <v>79</v>
      </c>
      <c r="AY307" s="160" t="s">
        <v>169</v>
      </c>
    </row>
    <row r="308" spans="1:65" s="14" customFormat="1">
      <c r="B308" s="166"/>
      <c r="D308" s="159" t="s">
        <v>179</v>
      </c>
      <c r="E308" s="167" t="s">
        <v>1</v>
      </c>
      <c r="F308" s="168" t="s">
        <v>525</v>
      </c>
      <c r="H308" s="167" t="s">
        <v>1</v>
      </c>
      <c r="L308" s="166"/>
      <c r="M308" s="169"/>
      <c r="N308" s="170"/>
      <c r="O308" s="170"/>
      <c r="P308" s="170"/>
      <c r="Q308" s="170"/>
      <c r="R308" s="170"/>
      <c r="S308" s="170"/>
      <c r="T308" s="171"/>
      <c r="AT308" s="167" t="s">
        <v>179</v>
      </c>
      <c r="AU308" s="167" t="s">
        <v>87</v>
      </c>
      <c r="AV308" s="14" t="s">
        <v>19</v>
      </c>
      <c r="AW308" s="14" t="s">
        <v>34</v>
      </c>
      <c r="AX308" s="14" t="s">
        <v>79</v>
      </c>
      <c r="AY308" s="167" t="s">
        <v>169</v>
      </c>
    </row>
    <row r="309" spans="1:65" s="13" customFormat="1">
      <c r="B309" s="158"/>
      <c r="D309" s="159" t="s">
        <v>179</v>
      </c>
      <c r="E309" s="160" t="s">
        <v>1</v>
      </c>
      <c r="F309" s="161" t="s">
        <v>526</v>
      </c>
      <c r="H309" s="162">
        <v>11.69</v>
      </c>
      <c r="L309" s="158"/>
      <c r="M309" s="163"/>
      <c r="N309" s="164"/>
      <c r="O309" s="164"/>
      <c r="P309" s="164"/>
      <c r="Q309" s="164"/>
      <c r="R309" s="164"/>
      <c r="S309" s="164"/>
      <c r="T309" s="165"/>
      <c r="AT309" s="160" t="s">
        <v>179</v>
      </c>
      <c r="AU309" s="160" t="s">
        <v>87</v>
      </c>
      <c r="AV309" s="13" t="s">
        <v>87</v>
      </c>
      <c r="AW309" s="13" t="s">
        <v>34</v>
      </c>
      <c r="AX309" s="13" t="s">
        <v>79</v>
      </c>
      <c r="AY309" s="160" t="s">
        <v>169</v>
      </c>
    </row>
    <row r="310" spans="1:65" s="14" customFormat="1">
      <c r="B310" s="166"/>
      <c r="D310" s="159" t="s">
        <v>179</v>
      </c>
      <c r="E310" s="167" t="s">
        <v>1</v>
      </c>
      <c r="F310" s="168" t="s">
        <v>527</v>
      </c>
      <c r="H310" s="167" t="s">
        <v>1</v>
      </c>
      <c r="L310" s="166"/>
      <c r="M310" s="169"/>
      <c r="N310" s="170"/>
      <c r="O310" s="170"/>
      <c r="P310" s="170"/>
      <c r="Q310" s="170"/>
      <c r="R310" s="170"/>
      <c r="S310" s="170"/>
      <c r="T310" s="171"/>
      <c r="AT310" s="167" t="s">
        <v>179</v>
      </c>
      <c r="AU310" s="167" t="s">
        <v>87</v>
      </c>
      <c r="AV310" s="14" t="s">
        <v>19</v>
      </c>
      <c r="AW310" s="14" t="s">
        <v>34</v>
      </c>
      <c r="AX310" s="14" t="s">
        <v>79</v>
      </c>
      <c r="AY310" s="167" t="s">
        <v>169</v>
      </c>
    </row>
    <row r="311" spans="1:65" s="13" customFormat="1">
      <c r="B311" s="158"/>
      <c r="D311" s="159" t="s">
        <v>179</v>
      </c>
      <c r="E311" s="160" t="s">
        <v>1</v>
      </c>
      <c r="F311" s="161" t="s">
        <v>528</v>
      </c>
      <c r="H311" s="162">
        <v>8.26</v>
      </c>
      <c r="L311" s="158"/>
      <c r="M311" s="163"/>
      <c r="N311" s="164"/>
      <c r="O311" s="164"/>
      <c r="P311" s="164"/>
      <c r="Q311" s="164"/>
      <c r="R311" s="164"/>
      <c r="S311" s="164"/>
      <c r="T311" s="165"/>
      <c r="AT311" s="160" t="s">
        <v>179</v>
      </c>
      <c r="AU311" s="160" t="s">
        <v>87</v>
      </c>
      <c r="AV311" s="13" t="s">
        <v>87</v>
      </c>
      <c r="AW311" s="13" t="s">
        <v>34</v>
      </c>
      <c r="AX311" s="13" t="s">
        <v>79</v>
      </c>
      <c r="AY311" s="160" t="s">
        <v>169</v>
      </c>
    </row>
    <row r="312" spans="1:65" s="14" customFormat="1">
      <c r="B312" s="166"/>
      <c r="D312" s="159" t="s">
        <v>179</v>
      </c>
      <c r="E312" s="167" t="s">
        <v>1</v>
      </c>
      <c r="F312" s="168" t="s">
        <v>529</v>
      </c>
      <c r="H312" s="167" t="s">
        <v>1</v>
      </c>
      <c r="L312" s="166"/>
      <c r="M312" s="169"/>
      <c r="N312" s="170"/>
      <c r="O312" s="170"/>
      <c r="P312" s="170"/>
      <c r="Q312" s="170"/>
      <c r="R312" s="170"/>
      <c r="S312" s="170"/>
      <c r="T312" s="171"/>
      <c r="AT312" s="167" t="s">
        <v>179</v>
      </c>
      <c r="AU312" s="167" t="s">
        <v>87</v>
      </c>
      <c r="AV312" s="14" t="s">
        <v>19</v>
      </c>
      <c r="AW312" s="14" t="s">
        <v>34</v>
      </c>
      <c r="AX312" s="14" t="s">
        <v>79</v>
      </c>
      <c r="AY312" s="167" t="s">
        <v>169</v>
      </c>
    </row>
    <row r="313" spans="1:65" s="13" customFormat="1">
      <c r="B313" s="158"/>
      <c r="D313" s="159" t="s">
        <v>179</v>
      </c>
      <c r="E313" s="160" t="s">
        <v>1</v>
      </c>
      <c r="F313" s="161" t="s">
        <v>530</v>
      </c>
      <c r="H313" s="162">
        <v>15.975</v>
      </c>
      <c r="L313" s="158"/>
      <c r="M313" s="163"/>
      <c r="N313" s="164"/>
      <c r="O313" s="164"/>
      <c r="P313" s="164"/>
      <c r="Q313" s="164"/>
      <c r="R313" s="164"/>
      <c r="S313" s="164"/>
      <c r="T313" s="165"/>
      <c r="AT313" s="160" t="s">
        <v>179</v>
      </c>
      <c r="AU313" s="160" t="s">
        <v>87</v>
      </c>
      <c r="AV313" s="13" t="s">
        <v>87</v>
      </c>
      <c r="AW313" s="13" t="s">
        <v>34</v>
      </c>
      <c r="AX313" s="13" t="s">
        <v>79</v>
      </c>
      <c r="AY313" s="160" t="s">
        <v>169</v>
      </c>
    </row>
    <row r="314" spans="1:65" s="14" customFormat="1">
      <c r="B314" s="166"/>
      <c r="D314" s="159" t="s">
        <v>179</v>
      </c>
      <c r="E314" s="167" t="s">
        <v>1</v>
      </c>
      <c r="F314" s="168" t="s">
        <v>531</v>
      </c>
      <c r="H314" s="167" t="s">
        <v>1</v>
      </c>
      <c r="L314" s="166"/>
      <c r="M314" s="169"/>
      <c r="N314" s="170"/>
      <c r="O314" s="170"/>
      <c r="P314" s="170"/>
      <c r="Q314" s="170"/>
      <c r="R314" s="170"/>
      <c r="S314" s="170"/>
      <c r="T314" s="171"/>
      <c r="AT314" s="167" t="s">
        <v>179</v>
      </c>
      <c r="AU314" s="167" t="s">
        <v>87</v>
      </c>
      <c r="AV314" s="14" t="s">
        <v>19</v>
      </c>
      <c r="AW314" s="14" t="s">
        <v>34</v>
      </c>
      <c r="AX314" s="14" t="s">
        <v>79</v>
      </c>
      <c r="AY314" s="167" t="s">
        <v>169</v>
      </c>
    </row>
    <row r="315" spans="1:65" s="13" customFormat="1">
      <c r="B315" s="158"/>
      <c r="D315" s="159" t="s">
        <v>179</v>
      </c>
      <c r="E315" s="160" t="s">
        <v>1</v>
      </c>
      <c r="F315" s="161" t="s">
        <v>532</v>
      </c>
      <c r="H315" s="162">
        <v>16.75</v>
      </c>
      <c r="L315" s="158"/>
      <c r="M315" s="163"/>
      <c r="N315" s="164"/>
      <c r="O315" s="164"/>
      <c r="P315" s="164"/>
      <c r="Q315" s="164"/>
      <c r="R315" s="164"/>
      <c r="S315" s="164"/>
      <c r="T315" s="165"/>
      <c r="AT315" s="160" t="s">
        <v>179</v>
      </c>
      <c r="AU315" s="160" t="s">
        <v>87</v>
      </c>
      <c r="AV315" s="13" t="s">
        <v>87</v>
      </c>
      <c r="AW315" s="13" t="s">
        <v>34</v>
      </c>
      <c r="AX315" s="13" t="s">
        <v>79</v>
      </c>
      <c r="AY315" s="160" t="s">
        <v>169</v>
      </c>
    </row>
    <row r="316" spans="1:65" s="15" customFormat="1">
      <c r="B316" s="172"/>
      <c r="D316" s="159" t="s">
        <v>179</v>
      </c>
      <c r="E316" s="173" t="s">
        <v>1</v>
      </c>
      <c r="F316" s="174" t="s">
        <v>198</v>
      </c>
      <c r="H316" s="175">
        <v>83.089999999999989</v>
      </c>
      <c r="L316" s="172"/>
      <c r="M316" s="176"/>
      <c r="N316" s="177"/>
      <c r="O316" s="177"/>
      <c r="P316" s="177"/>
      <c r="Q316" s="177"/>
      <c r="R316" s="177"/>
      <c r="S316" s="177"/>
      <c r="T316" s="178"/>
      <c r="AT316" s="173" t="s">
        <v>179</v>
      </c>
      <c r="AU316" s="173" t="s">
        <v>87</v>
      </c>
      <c r="AV316" s="15" t="s">
        <v>177</v>
      </c>
      <c r="AW316" s="15" t="s">
        <v>34</v>
      </c>
      <c r="AX316" s="15" t="s">
        <v>19</v>
      </c>
      <c r="AY316" s="173" t="s">
        <v>169</v>
      </c>
    </row>
    <row r="317" spans="1:65" s="2" customFormat="1" ht="21.75" customHeight="1">
      <c r="A317" s="29"/>
      <c r="B317" s="145"/>
      <c r="C317" s="146" t="s">
        <v>533</v>
      </c>
      <c r="D317" s="146" t="s">
        <v>172</v>
      </c>
      <c r="E317" s="147" t="s">
        <v>534</v>
      </c>
      <c r="F317" s="148" t="s">
        <v>535</v>
      </c>
      <c r="G317" s="149" t="s">
        <v>189</v>
      </c>
      <c r="H317" s="150">
        <v>132.82</v>
      </c>
      <c r="I317" s="151">
        <v>582</v>
      </c>
      <c r="J317" s="151">
        <f>ROUND(I317*H317,2)</f>
        <v>77301.240000000005</v>
      </c>
      <c r="K317" s="148" t="s">
        <v>183</v>
      </c>
      <c r="L317" s="30"/>
      <c r="M317" s="152" t="s">
        <v>1</v>
      </c>
      <c r="N317" s="153" t="s">
        <v>44</v>
      </c>
      <c r="O317" s="154">
        <v>0.81399999999999995</v>
      </c>
      <c r="P317" s="154">
        <f>O317*H317</f>
        <v>108.11547999999999</v>
      </c>
      <c r="Q317" s="154">
        <v>4.9500000000000004E-3</v>
      </c>
      <c r="R317" s="154">
        <f>Q317*H317</f>
        <v>0.65745900000000002</v>
      </c>
      <c r="S317" s="154">
        <v>0</v>
      </c>
      <c r="T317" s="155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6" t="s">
        <v>262</v>
      </c>
      <c r="AT317" s="156" t="s">
        <v>172</v>
      </c>
      <c r="AU317" s="156" t="s">
        <v>87</v>
      </c>
      <c r="AY317" s="17" t="s">
        <v>169</v>
      </c>
      <c r="BE317" s="157">
        <f>IF(N317="základní",J317,0)</f>
        <v>77301.240000000005</v>
      </c>
      <c r="BF317" s="157">
        <f>IF(N317="snížená",J317,0)</f>
        <v>0</v>
      </c>
      <c r="BG317" s="157">
        <f>IF(N317="zákl. přenesená",J317,0)</f>
        <v>0</v>
      </c>
      <c r="BH317" s="157">
        <f>IF(N317="sníž. přenesená",J317,0)</f>
        <v>0</v>
      </c>
      <c r="BI317" s="157">
        <f>IF(N317="nulová",J317,0)</f>
        <v>0</v>
      </c>
      <c r="BJ317" s="17" t="s">
        <v>19</v>
      </c>
      <c r="BK317" s="157">
        <f>ROUND(I317*H317,2)</f>
        <v>77301.240000000005</v>
      </c>
      <c r="BL317" s="17" t="s">
        <v>262</v>
      </c>
      <c r="BM317" s="156" t="s">
        <v>536</v>
      </c>
    </row>
    <row r="318" spans="1:65" s="14" customFormat="1">
      <c r="B318" s="166"/>
      <c r="D318" s="159" t="s">
        <v>179</v>
      </c>
      <c r="E318" s="167" t="s">
        <v>1</v>
      </c>
      <c r="F318" s="168" t="s">
        <v>521</v>
      </c>
      <c r="H318" s="167" t="s">
        <v>1</v>
      </c>
      <c r="L318" s="166"/>
      <c r="M318" s="169"/>
      <c r="N318" s="170"/>
      <c r="O318" s="170"/>
      <c r="P318" s="170"/>
      <c r="Q318" s="170"/>
      <c r="R318" s="170"/>
      <c r="S318" s="170"/>
      <c r="T318" s="171"/>
      <c r="AT318" s="167" t="s">
        <v>179</v>
      </c>
      <c r="AU318" s="167" t="s">
        <v>87</v>
      </c>
      <c r="AV318" s="14" t="s">
        <v>19</v>
      </c>
      <c r="AW318" s="14" t="s">
        <v>34</v>
      </c>
      <c r="AX318" s="14" t="s">
        <v>79</v>
      </c>
      <c r="AY318" s="167" t="s">
        <v>169</v>
      </c>
    </row>
    <row r="319" spans="1:65" s="13" customFormat="1">
      <c r="B319" s="158"/>
      <c r="D319" s="159" t="s">
        <v>179</v>
      </c>
      <c r="E319" s="160" t="s">
        <v>1</v>
      </c>
      <c r="F319" s="161" t="s">
        <v>537</v>
      </c>
      <c r="H319" s="162">
        <v>16.8</v>
      </c>
      <c r="L319" s="158"/>
      <c r="M319" s="163"/>
      <c r="N319" s="164"/>
      <c r="O319" s="164"/>
      <c r="P319" s="164"/>
      <c r="Q319" s="164"/>
      <c r="R319" s="164"/>
      <c r="S319" s="164"/>
      <c r="T319" s="165"/>
      <c r="AT319" s="160" t="s">
        <v>179</v>
      </c>
      <c r="AU319" s="160" t="s">
        <v>87</v>
      </c>
      <c r="AV319" s="13" t="s">
        <v>87</v>
      </c>
      <c r="AW319" s="13" t="s">
        <v>34</v>
      </c>
      <c r="AX319" s="13" t="s">
        <v>79</v>
      </c>
      <c r="AY319" s="160" t="s">
        <v>169</v>
      </c>
    </row>
    <row r="320" spans="1:65" s="14" customFormat="1">
      <c r="B320" s="166"/>
      <c r="D320" s="159" t="s">
        <v>179</v>
      </c>
      <c r="E320" s="167" t="s">
        <v>1</v>
      </c>
      <c r="F320" s="168" t="s">
        <v>523</v>
      </c>
      <c r="H320" s="167" t="s">
        <v>1</v>
      </c>
      <c r="L320" s="166"/>
      <c r="M320" s="169"/>
      <c r="N320" s="170"/>
      <c r="O320" s="170"/>
      <c r="P320" s="170"/>
      <c r="Q320" s="170"/>
      <c r="R320" s="170"/>
      <c r="S320" s="170"/>
      <c r="T320" s="171"/>
      <c r="AT320" s="167" t="s">
        <v>179</v>
      </c>
      <c r="AU320" s="167" t="s">
        <v>87</v>
      </c>
      <c r="AV320" s="14" t="s">
        <v>19</v>
      </c>
      <c r="AW320" s="14" t="s">
        <v>34</v>
      </c>
      <c r="AX320" s="14" t="s">
        <v>79</v>
      </c>
      <c r="AY320" s="167" t="s">
        <v>169</v>
      </c>
    </row>
    <row r="321" spans="1:65" s="13" customFormat="1">
      <c r="B321" s="158"/>
      <c r="D321" s="159" t="s">
        <v>179</v>
      </c>
      <c r="E321" s="160" t="s">
        <v>1</v>
      </c>
      <c r="F321" s="161" t="s">
        <v>538</v>
      </c>
      <c r="H321" s="162">
        <v>13.4</v>
      </c>
      <c r="L321" s="158"/>
      <c r="M321" s="163"/>
      <c r="N321" s="164"/>
      <c r="O321" s="164"/>
      <c r="P321" s="164"/>
      <c r="Q321" s="164"/>
      <c r="R321" s="164"/>
      <c r="S321" s="164"/>
      <c r="T321" s="165"/>
      <c r="AT321" s="160" t="s">
        <v>179</v>
      </c>
      <c r="AU321" s="160" t="s">
        <v>87</v>
      </c>
      <c r="AV321" s="13" t="s">
        <v>87</v>
      </c>
      <c r="AW321" s="13" t="s">
        <v>34</v>
      </c>
      <c r="AX321" s="13" t="s">
        <v>79</v>
      </c>
      <c r="AY321" s="160" t="s">
        <v>169</v>
      </c>
    </row>
    <row r="322" spans="1:65" s="14" customFormat="1">
      <c r="B322" s="166"/>
      <c r="D322" s="159" t="s">
        <v>179</v>
      </c>
      <c r="E322" s="167" t="s">
        <v>1</v>
      </c>
      <c r="F322" s="168" t="s">
        <v>525</v>
      </c>
      <c r="H322" s="167" t="s">
        <v>1</v>
      </c>
      <c r="L322" s="166"/>
      <c r="M322" s="169"/>
      <c r="N322" s="170"/>
      <c r="O322" s="170"/>
      <c r="P322" s="170"/>
      <c r="Q322" s="170"/>
      <c r="R322" s="170"/>
      <c r="S322" s="170"/>
      <c r="T322" s="171"/>
      <c r="AT322" s="167" t="s">
        <v>179</v>
      </c>
      <c r="AU322" s="167" t="s">
        <v>87</v>
      </c>
      <c r="AV322" s="14" t="s">
        <v>19</v>
      </c>
      <c r="AW322" s="14" t="s">
        <v>34</v>
      </c>
      <c r="AX322" s="14" t="s">
        <v>79</v>
      </c>
      <c r="AY322" s="167" t="s">
        <v>169</v>
      </c>
    </row>
    <row r="323" spans="1:65" s="13" customFormat="1">
      <c r="B323" s="158"/>
      <c r="D323" s="159" t="s">
        <v>179</v>
      </c>
      <c r="E323" s="160" t="s">
        <v>1</v>
      </c>
      <c r="F323" s="161" t="s">
        <v>539</v>
      </c>
      <c r="H323" s="162">
        <v>13.6</v>
      </c>
      <c r="L323" s="158"/>
      <c r="M323" s="163"/>
      <c r="N323" s="164"/>
      <c r="O323" s="164"/>
      <c r="P323" s="164"/>
      <c r="Q323" s="164"/>
      <c r="R323" s="164"/>
      <c r="S323" s="164"/>
      <c r="T323" s="165"/>
      <c r="AT323" s="160" t="s">
        <v>179</v>
      </c>
      <c r="AU323" s="160" t="s">
        <v>87</v>
      </c>
      <c r="AV323" s="13" t="s">
        <v>87</v>
      </c>
      <c r="AW323" s="13" t="s">
        <v>34</v>
      </c>
      <c r="AX323" s="13" t="s">
        <v>79</v>
      </c>
      <c r="AY323" s="160" t="s">
        <v>169</v>
      </c>
    </row>
    <row r="324" spans="1:65" s="14" customFormat="1">
      <c r="B324" s="166"/>
      <c r="D324" s="159" t="s">
        <v>179</v>
      </c>
      <c r="E324" s="167" t="s">
        <v>1</v>
      </c>
      <c r="F324" s="168" t="s">
        <v>540</v>
      </c>
      <c r="H324" s="167" t="s">
        <v>1</v>
      </c>
      <c r="L324" s="166"/>
      <c r="M324" s="169"/>
      <c r="N324" s="170"/>
      <c r="O324" s="170"/>
      <c r="P324" s="170"/>
      <c r="Q324" s="170"/>
      <c r="R324" s="170"/>
      <c r="S324" s="170"/>
      <c r="T324" s="171"/>
      <c r="AT324" s="167" t="s">
        <v>179</v>
      </c>
      <c r="AU324" s="167" t="s">
        <v>87</v>
      </c>
      <c r="AV324" s="14" t="s">
        <v>19</v>
      </c>
      <c r="AW324" s="14" t="s">
        <v>34</v>
      </c>
      <c r="AX324" s="14" t="s">
        <v>79</v>
      </c>
      <c r="AY324" s="167" t="s">
        <v>169</v>
      </c>
    </row>
    <row r="325" spans="1:65" s="13" customFormat="1">
      <c r="B325" s="158"/>
      <c r="D325" s="159" t="s">
        <v>179</v>
      </c>
      <c r="E325" s="160" t="s">
        <v>1</v>
      </c>
      <c r="F325" s="161" t="s">
        <v>541</v>
      </c>
      <c r="H325" s="162">
        <v>5.5</v>
      </c>
      <c r="L325" s="158"/>
      <c r="M325" s="163"/>
      <c r="N325" s="164"/>
      <c r="O325" s="164"/>
      <c r="P325" s="164"/>
      <c r="Q325" s="164"/>
      <c r="R325" s="164"/>
      <c r="S325" s="164"/>
      <c r="T325" s="165"/>
      <c r="AT325" s="160" t="s">
        <v>179</v>
      </c>
      <c r="AU325" s="160" t="s">
        <v>87</v>
      </c>
      <c r="AV325" s="13" t="s">
        <v>87</v>
      </c>
      <c r="AW325" s="13" t="s">
        <v>34</v>
      </c>
      <c r="AX325" s="13" t="s">
        <v>79</v>
      </c>
      <c r="AY325" s="160" t="s">
        <v>169</v>
      </c>
    </row>
    <row r="326" spans="1:65" s="14" customFormat="1">
      <c r="B326" s="166"/>
      <c r="D326" s="159" t="s">
        <v>179</v>
      </c>
      <c r="E326" s="167" t="s">
        <v>1</v>
      </c>
      <c r="F326" s="168" t="s">
        <v>529</v>
      </c>
      <c r="H326" s="167" t="s">
        <v>1</v>
      </c>
      <c r="L326" s="166"/>
      <c r="M326" s="169"/>
      <c r="N326" s="170"/>
      <c r="O326" s="170"/>
      <c r="P326" s="170"/>
      <c r="Q326" s="170"/>
      <c r="R326" s="170"/>
      <c r="S326" s="170"/>
      <c r="T326" s="171"/>
      <c r="AT326" s="167" t="s">
        <v>179</v>
      </c>
      <c r="AU326" s="167" t="s">
        <v>87</v>
      </c>
      <c r="AV326" s="14" t="s">
        <v>19</v>
      </c>
      <c r="AW326" s="14" t="s">
        <v>34</v>
      </c>
      <c r="AX326" s="14" t="s">
        <v>79</v>
      </c>
      <c r="AY326" s="167" t="s">
        <v>169</v>
      </c>
    </row>
    <row r="327" spans="1:65" s="13" customFormat="1">
      <c r="B327" s="158"/>
      <c r="D327" s="159" t="s">
        <v>179</v>
      </c>
      <c r="E327" s="160" t="s">
        <v>1</v>
      </c>
      <c r="F327" s="161" t="s">
        <v>542</v>
      </c>
      <c r="H327" s="162">
        <v>12.8</v>
      </c>
      <c r="L327" s="158"/>
      <c r="M327" s="163"/>
      <c r="N327" s="164"/>
      <c r="O327" s="164"/>
      <c r="P327" s="164"/>
      <c r="Q327" s="164"/>
      <c r="R327" s="164"/>
      <c r="S327" s="164"/>
      <c r="T327" s="165"/>
      <c r="AT327" s="160" t="s">
        <v>179</v>
      </c>
      <c r="AU327" s="160" t="s">
        <v>87</v>
      </c>
      <c r="AV327" s="13" t="s">
        <v>87</v>
      </c>
      <c r="AW327" s="13" t="s">
        <v>34</v>
      </c>
      <c r="AX327" s="13" t="s">
        <v>79</v>
      </c>
      <c r="AY327" s="160" t="s">
        <v>169</v>
      </c>
    </row>
    <row r="328" spans="1:65" s="14" customFormat="1">
      <c r="B328" s="166"/>
      <c r="D328" s="159" t="s">
        <v>179</v>
      </c>
      <c r="E328" s="167" t="s">
        <v>1</v>
      </c>
      <c r="F328" s="168" t="s">
        <v>543</v>
      </c>
      <c r="H328" s="167" t="s">
        <v>1</v>
      </c>
      <c r="L328" s="166"/>
      <c r="M328" s="169"/>
      <c r="N328" s="170"/>
      <c r="O328" s="170"/>
      <c r="P328" s="170"/>
      <c r="Q328" s="170"/>
      <c r="R328" s="170"/>
      <c r="S328" s="170"/>
      <c r="T328" s="171"/>
      <c r="AT328" s="167" t="s">
        <v>179</v>
      </c>
      <c r="AU328" s="167" t="s">
        <v>87</v>
      </c>
      <c r="AV328" s="14" t="s">
        <v>19</v>
      </c>
      <c r="AW328" s="14" t="s">
        <v>34</v>
      </c>
      <c r="AX328" s="14" t="s">
        <v>79</v>
      </c>
      <c r="AY328" s="167" t="s">
        <v>169</v>
      </c>
    </row>
    <row r="329" spans="1:65" s="13" customFormat="1">
      <c r="B329" s="158"/>
      <c r="D329" s="159" t="s">
        <v>179</v>
      </c>
      <c r="E329" s="160" t="s">
        <v>1</v>
      </c>
      <c r="F329" s="161" t="s">
        <v>544</v>
      </c>
      <c r="H329" s="162">
        <v>18.920000000000002</v>
      </c>
      <c r="L329" s="158"/>
      <c r="M329" s="163"/>
      <c r="N329" s="164"/>
      <c r="O329" s="164"/>
      <c r="P329" s="164"/>
      <c r="Q329" s="164"/>
      <c r="R329" s="164"/>
      <c r="S329" s="164"/>
      <c r="T329" s="165"/>
      <c r="AT329" s="160" t="s">
        <v>179</v>
      </c>
      <c r="AU329" s="160" t="s">
        <v>87</v>
      </c>
      <c r="AV329" s="13" t="s">
        <v>87</v>
      </c>
      <c r="AW329" s="13" t="s">
        <v>34</v>
      </c>
      <c r="AX329" s="13" t="s">
        <v>79</v>
      </c>
      <c r="AY329" s="160" t="s">
        <v>169</v>
      </c>
    </row>
    <row r="330" spans="1:65" s="14" customFormat="1">
      <c r="B330" s="166"/>
      <c r="D330" s="159" t="s">
        <v>179</v>
      </c>
      <c r="E330" s="167" t="s">
        <v>1</v>
      </c>
      <c r="F330" s="168" t="s">
        <v>545</v>
      </c>
      <c r="H330" s="167" t="s">
        <v>1</v>
      </c>
      <c r="L330" s="166"/>
      <c r="M330" s="169"/>
      <c r="N330" s="170"/>
      <c r="O330" s="170"/>
      <c r="P330" s="170"/>
      <c r="Q330" s="170"/>
      <c r="R330" s="170"/>
      <c r="S330" s="170"/>
      <c r="T330" s="171"/>
      <c r="AT330" s="167" t="s">
        <v>179</v>
      </c>
      <c r="AU330" s="167" t="s">
        <v>87</v>
      </c>
      <c r="AV330" s="14" t="s">
        <v>19</v>
      </c>
      <c r="AW330" s="14" t="s">
        <v>34</v>
      </c>
      <c r="AX330" s="14" t="s">
        <v>79</v>
      </c>
      <c r="AY330" s="167" t="s">
        <v>169</v>
      </c>
    </row>
    <row r="331" spans="1:65" s="13" customFormat="1">
      <c r="B331" s="158"/>
      <c r="D331" s="159" t="s">
        <v>179</v>
      </c>
      <c r="E331" s="160" t="s">
        <v>1</v>
      </c>
      <c r="F331" s="161" t="s">
        <v>546</v>
      </c>
      <c r="H331" s="162">
        <v>13.4</v>
      </c>
      <c r="L331" s="158"/>
      <c r="M331" s="163"/>
      <c r="N331" s="164"/>
      <c r="O331" s="164"/>
      <c r="P331" s="164"/>
      <c r="Q331" s="164"/>
      <c r="R331" s="164"/>
      <c r="S331" s="164"/>
      <c r="T331" s="165"/>
      <c r="AT331" s="160" t="s">
        <v>179</v>
      </c>
      <c r="AU331" s="160" t="s">
        <v>87</v>
      </c>
      <c r="AV331" s="13" t="s">
        <v>87</v>
      </c>
      <c r="AW331" s="13" t="s">
        <v>34</v>
      </c>
      <c r="AX331" s="13" t="s">
        <v>79</v>
      </c>
      <c r="AY331" s="160" t="s">
        <v>169</v>
      </c>
    </row>
    <row r="332" spans="1:65" s="13" customFormat="1">
      <c r="B332" s="158"/>
      <c r="D332" s="159" t="s">
        <v>179</v>
      </c>
      <c r="E332" s="160" t="s">
        <v>1</v>
      </c>
      <c r="F332" s="161" t="s">
        <v>547</v>
      </c>
      <c r="H332" s="162">
        <v>8.8000000000000007</v>
      </c>
      <c r="L332" s="158"/>
      <c r="M332" s="163"/>
      <c r="N332" s="164"/>
      <c r="O332" s="164"/>
      <c r="P332" s="164"/>
      <c r="Q332" s="164"/>
      <c r="R332" s="164"/>
      <c r="S332" s="164"/>
      <c r="T332" s="165"/>
      <c r="AT332" s="160" t="s">
        <v>179</v>
      </c>
      <c r="AU332" s="160" t="s">
        <v>87</v>
      </c>
      <c r="AV332" s="13" t="s">
        <v>87</v>
      </c>
      <c r="AW332" s="13" t="s">
        <v>34</v>
      </c>
      <c r="AX332" s="13" t="s">
        <v>79</v>
      </c>
      <c r="AY332" s="160" t="s">
        <v>169</v>
      </c>
    </row>
    <row r="333" spans="1:65" s="13" customFormat="1">
      <c r="B333" s="158"/>
      <c r="D333" s="159" t="s">
        <v>179</v>
      </c>
      <c r="E333" s="160" t="s">
        <v>1</v>
      </c>
      <c r="F333" s="161" t="s">
        <v>548</v>
      </c>
      <c r="H333" s="162">
        <v>29.6</v>
      </c>
      <c r="L333" s="158"/>
      <c r="M333" s="163"/>
      <c r="N333" s="164"/>
      <c r="O333" s="164"/>
      <c r="P333" s="164"/>
      <c r="Q333" s="164"/>
      <c r="R333" s="164"/>
      <c r="S333" s="164"/>
      <c r="T333" s="165"/>
      <c r="AT333" s="160" t="s">
        <v>179</v>
      </c>
      <c r="AU333" s="160" t="s">
        <v>87</v>
      </c>
      <c r="AV333" s="13" t="s">
        <v>87</v>
      </c>
      <c r="AW333" s="13" t="s">
        <v>34</v>
      </c>
      <c r="AX333" s="13" t="s">
        <v>79</v>
      </c>
      <c r="AY333" s="160" t="s">
        <v>169</v>
      </c>
    </row>
    <row r="334" spans="1:65" s="15" customFormat="1">
      <c r="B334" s="172"/>
      <c r="D334" s="159" t="s">
        <v>179</v>
      </c>
      <c r="E334" s="173" t="s">
        <v>1</v>
      </c>
      <c r="F334" s="174" t="s">
        <v>198</v>
      </c>
      <c r="H334" s="175">
        <v>132.82000000000002</v>
      </c>
      <c r="L334" s="172"/>
      <c r="M334" s="176"/>
      <c r="N334" s="177"/>
      <c r="O334" s="177"/>
      <c r="P334" s="177"/>
      <c r="Q334" s="177"/>
      <c r="R334" s="177"/>
      <c r="S334" s="177"/>
      <c r="T334" s="178"/>
      <c r="AT334" s="173" t="s">
        <v>179</v>
      </c>
      <c r="AU334" s="173" t="s">
        <v>87</v>
      </c>
      <c r="AV334" s="15" t="s">
        <v>177</v>
      </c>
      <c r="AW334" s="15" t="s">
        <v>34</v>
      </c>
      <c r="AX334" s="15" t="s">
        <v>19</v>
      </c>
      <c r="AY334" s="173" t="s">
        <v>169</v>
      </c>
    </row>
    <row r="335" spans="1:65" s="2" customFormat="1" ht="21.75" customHeight="1">
      <c r="A335" s="29"/>
      <c r="B335" s="145"/>
      <c r="C335" s="179" t="s">
        <v>549</v>
      </c>
      <c r="D335" s="179" t="s">
        <v>267</v>
      </c>
      <c r="E335" s="180" t="s">
        <v>550</v>
      </c>
      <c r="F335" s="181" t="s">
        <v>491</v>
      </c>
      <c r="G335" s="182" t="s">
        <v>189</v>
      </c>
      <c r="H335" s="183">
        <v>139.46100000000001</v>
      </c>
      <c r="I335" s="184">
        <v>413</v>
      </c>
      <c r="J335" s="184">
        <f>ROUND(I335*H335,2)</f>
        <v>57597.39</v>
      </c>
      <c r="K335" s="181" t="s">
        <v>176</v>
      </c>
      <c r="L335" s="185"/>
      <c r="M335" s="186" t="s">
        <v>1</v>
      </c>
      <c r="N335" s="187" t="s">
        <v>44</v>
      </c>
      <c r="O335" s="154">
        <v>0</v>
      </c>
      <c r="P335" s="154">
        <f>O335*H335</f>
        <v>0</v>
      </c>
      <c r="Q335" s="154">
        <v>1.18E-2</v>
      </c>
      <c r="R335" s="154">
        <f>Q335*H335</f>
        <v>1.6456398000000001</v>
      </c>
      <c r="S335" s="154">
        <v>0</v>
      </c>
      <c r="T335" s="155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56" t="s">
        <v>341</v>
      </c>
      <c r="AT335" s="156" t="s">
        <v>267</v>
      </c>
      <c r="AU335" s="156" t="s">
        <v>87</v>
      </c>
      <c r="AY335" s="17" t="s">
        <v>169</v>
      </c>
      <c r="BE335" s="157">
        <f>IF(N335="základní",J335,0)</f>
        <v>57597.39</v>
      </c>
      <c r="BF335" s="157">
        <f>IF(N335="snížená",J335,0)</f>
        <v>0</v>
      </c>
      <c r="BG335" s="157">
        <f>IF(N335="zákl. přenesená",J335,0)</f>
        <v>0</v>
      </c>
      <c r="BH335" s="157">
        <f>IF(N335="sníž. přenesená",J335,0)</f>
        <v>0</v>
      </c>
      <c r="BI335" s="157">
        <f>IF(N335="nulová",J335,0)</f>
        <v>0</v>
      </c>
      <c r="BJ335" s="17" t="s">
        <v>19</v>
      </c>
      <c r="BK335" s="157">
        <f>ROUND(I335*H335,2)</f>
        <v>57597.39</v>
      </c>
      <c r="BL335" s="17" t="s">
        <v>262</v>
      </c>
      <c r="BM335" s="156" t="s">
        <v>551</v>
      </c>
    </row>
    <row r="336" spans="1:65" s="13" customFormat="1">
      <c r="B336" s="158"/>
      <c r="D336" s="159" t="s">
        <v>179</v>
      </c>
      <c r="F336" s="161" t="s">
        <v>552</v>
      </c>
      <c r="H336" s="162">
        <v>139.46100000000001</v>
      </c>
      <c r="L336" s="158"/>
      <c r="M336" s="163"/>
      <c r="N336" s="164"/>
      <c r="O336" s="164"/>
      <c r="P336" s="164"/>
      <c r="Q336" s="164"/>
      <c r="R336" s="164"/>
      <c r="S336" s="164"/>
      <c r="T336" s="165"/>
      <c r="AT336" s="160" t="s">
        <v>179</v>
      </c>
      <c r="AU336" s="160" t="s">
        <v>87</v>
      </c>
      <c r="AV336" s="13" t="s">
        <v>87</v>
      </c>
      <c r="AW336" s="13" t="s">
        <v>3</v>
      </c>
      <c r="AX336" s="13" t="s">
        <v>19</v>
      </c>
      <c r="AY336" s="160" t="s">
        <v>169</v>
      </c>
    </row>
    <row r="337" spans="1:65" s="2" customFormat="1" ht="21.75" customHeight="1">
      <c r="A337" s="29"/>
      <c r="B337" s="145"/>
      <c r="C337" s="146" t="s">
        <v>553</v>
      </c>
      <c r="D337" s="146" t="s">
        <v>172</v>
      </c>
      <c r="E337" s="147" t="s">
        <v>554</v>
      </c>
      <c r="F337" s="148" t="s">
        <v>555</v>
      </c>
      <c r="G337" s="149" t="s">
        <v>258</v>
      </c>
      <c r="H337" s="150">
        <v>127.4</v>
      </c>
      <c r="I337" s="151">
        <v>156</v>
      </c>
      <c r="J337" s="151">
        <f>ROUND(I337*H337,2)</f>
        <v>19874.400000000001</v>
      </c>
      <c r="K337" s="148" t="s">
        <v>183</v>
      </c>
      <c r="L337" s="30"/>
      <c r="M337" s="152" t="s">
        <v>1</v>
      </c>
      <c r="N337" s="153" t="s">
        <v>44</v>
      </c>
      <c r="O337" s="154">
        <v>0.248</v>
      </c>
      <c r="P337" s="154">
        <f>O337*H337</f>
        <v>31.595200000000002</v>
      </c>
      <c r="Q337" s="154">
        <v>5.5000000000000003E-4</v>
      </c>
      <c r="R337" s="154">
        <f>Q337*H337</f>
        <v>7.0070000000000007E-2</v>
      </c>
      <c r="S337" s="154">
        <v>0</v>
      </c>
      <c r="T337" s="155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56" t="s">
        <v>262</v>
      </c>
      <c r="AT337" s="156" t="s">
        <v>172</v>
      </c>
      <c r="AU337" s="156" t="s">
        <v>87</v>
      </c>
      <c r="AY337" s="17" t="s">
        <v>169</v>
      </c>
      <c r="BE337" s="157">
        <f>IF(N337="základní",J337,0)</f>
        <v>19874.400000000001</v>
      </c>
      <c r="BF337" s="157">
        <f>IF(N337="snížená",J337,0)</f>
        <v>0</v>
      </c>
      <c r="BG337" s="157">
        <f>IF(N337="zákl. přenesená",J337,0)</f>
        <v>0</v>
      </c>
      <c r="BH337" s="157">
        <f>IF(N337="sníž. přenesená",J337,0)</f>
        <v>0</v>
      </c>
      <c r="BI337" s="157">
        <f>IF(N337="nulová",J337,0)</f>
        <v>0</v>
      </c>
      <c r="BJ337" s="17" t="s">
        <v>19</v>
      </c>
      <c r="BK337" s="157">
        <f>ROUND(I337*H337,2)</f>
        <v>19874.400000000001</v>
      </c>
      <c r="BL337" s="17" t="s">
        <v>262</v>
      </c>
      <c r="BM337" s="156" t="s">
        <v>556</v>
      </c>
    </row>
    <row r="338" spans="1:65" s="13" customFormat="1">
      <c r="B338" s="158"/>
      <c r="D338" s="159" t="s">
        <v>179</v>
      </c>
      <c r="E338" s="160" t="s">
        <v>1</v>
      </c>
      <c r="F338" s="161" t="s">
        <v>557</v>
      </c>
      <c r="H338" s="162">
        <v>127.4</v>
      </c>
      <c r="L338" s="158"/>
      <c r="M338" s="163"/>
      <c r="N338" s="164"/>
      <c r="O338" s="164"/>
      <c r="P338" s="164"/>
      <c r="Q338" s="164"/>
      <c r="R338" s="164"/>
      <c r="S338" s="164"/>
      <c r="T338" s="165"/>
      <c r="AT338" s="160" t="s">
        <v>179</v>
      </c>
      <c r="AU338" s="160" t="s">
        <v>87</v>
      </c>
      <c r="AV338" s="13" t="s">
        <v>87</v>
      </c>
      <c r="AW338" s="13" t="s">
        <v>34</v>
      </c>
      <c r="AX338" s="13" t="s">
        <v>19</v>
      </c>
      <c r="AY338" s="160" t="s">
        <v>169</v>
      </c>
    </row>
    <row r="339" spans="1:65" s="2" customFormat="1" ht="16.5" customHeight="1">
      <c r="A339" s="29"/>
      <c r="B339" s="145"/>
      <c r="C339" s="146" t="s">
        <v>558</v>
      </c>
      <c r="D339" s="146" t="s">
        <v>172</v>
      </c>
      <c r="E339" s="147" t="s">
        <v>559</v>
      </c>
      <c r="F339" s="148" t="s">
        <v>560</v>
      </c>
      <c r="G339" s="149" t="s">
        <v>189</v>
      </c>
      <c r="H339" s="150">
        <v>132.82</v>
      </c>
      <c r="I339" s="151">
        <v>48.1</v>
      </c>
      <c r="J339" s="151">
        <f>ROUND(I339*H339,2)</f>
        <v>6388.64</v>
      </c>
      <c r="K339" s="148" t="s">
        <v>183</v>
      </c>
      <c r="L339" s="30"/>
      <c r="M339" s="152" t="s">
        <v>1</v>
      </c>
      <c r="N339" s="153" t="s">
        <v>44</v>
      </c>
      <c r="O339" s="154">
        <v>4.3999999999999997E-2</v>
      </c>
      <c r="P339" s="154">
        <f>O339*H339</f>
        <v>5.8440799999999991</v>
      </c>
      <c r="Q339" s="154">
        <v>2.9999999999999997E-4</v>
      </c>
      <c r="R339" s="154">
        <f>Q339*H339</f>
        <v>3.9845999999999993E-2</v>
      </c>
      <c r="S339" s="154">
        <v>0</v>
      </c>
      <c r="T339" s="155">
        <f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56" t="s">
        <v>262</v>
      </c>
      <c r="AT339" s="156" t="s">
        <v>172</v>
      </c>
      <c r="AU339" s="156" t="s">
        <v>87</v>
      </c>
      <c r="AY339" s="17" t="s">
        <v>169</v>
      </c>
      <c r="BE339" s="157">
        <f>IF(N339="základní",J339,0)</f>
        <v>6388.64</v>
      </c>
      <c r="BF339" s="157">
        <f>IF(N339="snížená",J339,0)</f>
        <v>0</v>
      </c>
      <c r="BG339" s="157">
        <f>IF(N339="zákl. přenesená",J339,0)</f>
        <v>0</v>
      </c>
      <c r="BH339" s="157">
        <f>IF(N339="sníž. přenesená",J339,0)</f>
        <v>0</v>
      </c>
      <c r="BI339" s="157">
        <f>IF(N339="nulová",J339,0)</f>
        <v>0</v>
      </c>
      <c r="BJ339" s="17" t="s">
        <v>19</v>
      </c>
      <c r="BK339" s="157">
        <f>ROUND(I339*H339,2)</f>
        <v>6388.64</v>
      </c>
      <c r="BL339" s="17" t="s">
        <v>262</v>
      </c>
      <c r="BM339" s="156" t="s">
        <v>561</v>
      </c>
    </row>
    <row r="340" spans="1:65" s="2" customFormat="1" ht="16.5" customHeight="1">
      <c r="A340" s="29"/>
      <c r="B340" s="145"/>
      <c r="C340" s="146" t="s">
        <v>562</v>
      </c>
      <c r="D340" s="146" t="s">
        <v>172</v>
      </c>
      <c r="E340" s="147" t="s">
        <v>563</v>
      </c>
      <c r="F340" s="148" t="s">
        <v>564</v>
      </c>
      <c r="G340" s="149" t="s">
        <v>258</v>
      </c>
      <c r="H340" s="150">
        <v>104</v>
      </c>
      <c r="I340" s="151">
        <v>39.5</v>
      </c>
      <c r="J340" s="151">
        <f>ROUND(I340*H340,2)</f>
        <v>4108</v>
      </c>
      <c r="K340" s="148" t="s">
        <v>183</v>
      </c>
      <c r="L340" s="30"/>
      <c r="M340" s="152" t="s">
        <v>1</v>
      </c>
      <c r="N340" s="153" t="s">
        <v>44</v>
      </c>
      <c r="O340" s="154">
        <v>5.5E-2</v>
      </c>
      <c r="P340" s="154">
        <f>O340*H340</f>
        <v>5.72</v>
      </c>
      <c r="Q340" s="154">
        <v>3.0000000000000001E-5</v>
      </c>
      <c r="R340" s="154">
        <f>Q340*H340</f>
        <v>3.1199999999999999E-3</v>
      </c>
      <c r="S340" s="154">
        <v>0</v>
      </c>
      <c r="T340" s="155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56" t="s">
        <v>262</v>
      </c>
      <c r="AT340" s="156" t="s">
        <v>172</v>
      </c>
      <c r="AU340" s="156" t="s">
        <v>87</v>
      </c>
      <c r="AY340" s="17" t="s">
        <v>169</v>
      </c>
      <c r="BE340" s="157">
        <f>IF(N340="základní",J340,0)</f>
        <v>4108</v>
      </c>
      <c r="BF340" s="157">
        <f>IF(N340="snížená",J340,0)</f>
        <v>0</v>
      </c>
      <c r="BG340" s="157">
        <f>IF(N340="zákl. přenesená",J340,0)</f>
        <v>0</v>
      </c>
      <c r="BH340" s="157">
        <f>IF(N340="sníž. přenesená",J340,0)</f>
        <v>0</v>
      </c>
      <c r="BI340" s="157">
        <f>IF(N340="nulová",J340,0)</f>
        <v>0</v>
      </c>
      <c r="BJ340" s="17" t="s">
        <v>19</v>
      </c>
      <c r="BK340" s="157">
        <f>ROUND(I340*H340,2)</f>
        <v>4108</v>
      </c>
      <c r="BL340" s="17" t="s">
        <v>262</v>
      </c>
      <c r="BM340" s="156" t="s">
        <v>565</v>
      </c>
    </row>
    <row r="341" spans="1:65" s="14" customFormat="1">
      <c r="B341" s="166"/>
      <c r="D341" s="159" t="s">
        <v>179</v>
      </c>
      <c r="E341" s="167" t="s">
        <v>1</v>
      </c>
      <c r="F341" s="168" t="s">
        <v>566</v>
      </c>
      <c r="H341" s="167" t="s">
        <v>1</v>
      </c>
      <c r="L341" s="166"/>
      <c r="M341" s="169"/>
      <c r="N341" s="170"/>
      <c r="O341" s="170"/>
      <c r="P341" s="170"/>
      <c r="Q341" s="170"/>
      <c r="R341" s="170"/>
      <c r="S341" s="170"/>
      <c r="T341" s="171"/>
      <c r="AT341" s="167" t="s">
        <v>179</v>
      </c>
      <c r="AU341" s="167" t="s">
        <v>87</v>
      </c>
      <c r="AV341" s="14" t="s">
        <v>19</v>
      </c>
      <c r="AW341" s="14" t="s">
        <v>34</v>
      </c>
      <c r="AX341" s="14" t="s">
        <v>79</v>
      </c>
      <c r="AY341" s="167" t="s">
        <v>169</v>
      </c>
    </row>
    <row r="342" spans="1:65" s="13" customFormat="1">
      <c r="B342" s="158"/>
      <c r="D342" s="159" t="s">
        <v>179</v>
      </c>
      <c r="E342" s="160" t="s">
        <v>1</v>
      </c>
      <c r="F342" s="161" t="s">
        <v>567</v>
      </c>
      <c r="H342" s="162">
        <v>104</v>
      </c>
      <c r="L342" s="158"/>
      <c r="M342" s="163"/>
      <c r="N342" s="164"/>
      <c r="O342" s="164"/>
      <c r="P342" s="164"/>
      <c r="Q342" s="164"/>
      <c r="R342" s="164"/>
      <c r="S342" s="164"/>
      <c r="T342" s="165"/>
      <c r="AT342" s="160" t="s">
        <v>179</v>
      </c>
      <c r="AU342" s="160" t="s">
        <v>87</v>
      </c>
      <c r="AV342" s="13" t="s">
        <v>87</v>
      </c>
      <c r="AW342" s="13" t="s">
        <v>34</v>
      </c>
      <c r="AX342" s="13" t="s">
        <v>19</v>
      </c>
      <c r="AY342" s="160" t="s">
        <v>169</v>
      </c>
    </row>
    <row r="343" spans="1:65" s="2" customFormat="1" ht="21.75" customHeight="1">
      <c r="A343" s="29"/>
      <c r="B343" s="145"/>
      <c r="C343" s="146" t="s">
        <v>568</v>
      </c>
      <c r="D343" s="146" t="s">
        <v>172</v>
      </c>
      <c r="E343" s="147" t="s">
        <v>569</v>
      </c>
      <c r="F343" s="148" t="s">
        <v>570</v>
      </c>
      <c r="G343" s="149" t="s">
        <v>182</v>
      </c>
      <c r="H343" s="150">
        <v>2.4159999999999999</v>
      </c>
      <c r="I343" s="151">
        <v>565</v>
      </c>
      <c r="J343" s="151">
        <f>ROUND(I343*H343,2)</f>
        <v>1365.04</v>
      </c>
      <c r="K343" s="148" t="s">
        <v>183</v>
      </c>
      <c r="L343" s="30"/>
      <c r="M343" s="152" t="s">
        <v>1</v>
      </c>
      <c r="N343" s="153" t="s">
        <v>44</v>
      </c>
      <c r="O343" s="154">
        <v>1.2649999999999999</v>
      </c>
      <c r="P343" s="154">
        <f>O343*H343</f>
        <v>3.0562399999999998</v>
      </c>
      <c r="Q343" s="154">
        <v>0</v>
      </c>
      <c r="R343" s="154">
        <f>Q343*H343</f>
        <v>0</v>
      </c>
      <c r="S343" s="154">
        <v>0</v>
      </c>
      <c r="T343" s="155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56" t="s">
        <v>262</v>
      </c>
      <c r="AT343" s="156" t="s">
        <v>172</v>
      </c>
      <c r="AU343" s="156" t="s">
        <v>87</v>
      </c>
      <c r="AY343" s="17" t="s">
        <v>169</v>
      </c>
      <c r="BE343" s="157">
        <f>IF(N343="základní",J343,0)</f>
        <v>1365.04</v>
      </c>
      <c r="BF343" s="157">
        <f>IF(N343="snížená",J343,0)</f>
        <v>0</v>
      </c>
      <c r="BG343" s="157">
        <f>IF(N343="zákl. přenesená",J343,0)</f>
        <v>0</v>
      </c>
      <c r="BH343" s="157">
        <f>IF(N343="sníž. přenesená",J343,0)</f>
        <v>0</v>
      </c>
      <c r="BI343" s="157">
        <f>IF(N343="nulová",J343,0)</f>
        <v>0</v>
      </c>
      <c r="BJ343" s="17" t="s">
        <v>19</v>
      </c>
      <c r="BK343" s="157">
        <f>ROUND(I343*H343,2)</f>
        <v>1365.04</v>
      </c>
      <c r="BL343" s="17" t="s">
        <v>262</v>
      </c>
      <c r="BM343" s="156" t="s">
        <v>571</v>
      </c>
    </row>
    <row r="344" spans="1:65" s="12" customFormat="1" ht="22.9" customHeight="1">
      <c r="B344" s="133"/>
      <c r="D344" s="134" t="s">
        <v>78</v>
      </c>
      <c r="E344" s="143" t="s">
        <v>572</v>
      </c>
      <c r="F344" s="143" t="s">
        <v>573</v>
      </c>
      <c r="J344" s="144">
        <f>BK344</f>
        <v>4961.3999999999996</v>
      </c>
      <c r="L344" s="133"/>
      <c r="M344" s="137"/>
      <c r="N344" s="138"/>
      <c r="O344" s="138"/>
      <c r="P344" s="139">
        <f>SUM(P345:P350)</f>
        <v>9.0690000000000008</v>
      </c>
      <c r="Q344" s="138"/>
      <c r="R344" s="139">
        <f>SUM(R345:R350)</f>
        <v>2.5989999999999999E-2</v>
      </c>
      <c r="S344" s="138"/>
      <c r="T344" s="140">
        <f>SUM(T345:T350)</f>
        <v>0</v>
      </c>
      <c r="AR344" s="134" t="s">
        <v>87</v>
      </c>
      <c r="AT344" s="141" t="s">
        <v>78</v>
      </c>
      <c r="AU344" s="141" t="s">
        <v>19</v>
      </c>
      <c r="AY344" s="134" t="s">
        <v>169</v>
      </c>
      <c r="BK344" s="142">
        <f>SUM(BK345:BK350)</f>
        <v>4961.3999999999996</v>
      </c>
    </row>
    <row r="345" spans="1:65" s="2" customFormat="1" ht="16.5" customHeight="1">
      <c r="A345" s="29"/>
      <c r="B345" s="145"/>
      <c r="C345" s="146" t="s">
        <v>574</v>
      </c>
      <c r="D345" s="146" t="s">
        <v>172</v>
      </c>
      <c r="E345" s="147" t="s">
        <v>575</v>
      </c>
      <c r="F345" s="148" t="s">
        <v>576</v>
      </c>
      <c r="G345" s="149" t="s">
        <v>189</v>
      </c>
      <c r="H345" s="150">
        <v>40</v>
      </c>
      <c r="I345" s="151">
        <v>4.83</v>
      </c>
      <c r="J345" s="151">
        <f>ROUND(I345*H345,2)</f>
        <v>193.2</v>
      </c>
      <c r="K345" s="148" t="s">
        <v>183</v>
      </c>
      <c r="L345" s="30"/>
      <c r="M345" s="152" t="s">
        <v>1</v>
      </c>
      <c r="N345" s="153" t="s">
        <v>44</v>
      </c>
      <c r="O345" s="154">
        <v>1.2E-2</v>
      </c>
      <c r="P345" s="154">
        <f>O345*H345</f>
        <v>0.48</v>
      </c>
      <c r="Q345" s="154">
        <v>0</v>
      </c>
      <c r="R345" s="154">
        <f>Q345*H345</f>
        <v>0</v>
      </c>
      <c r="S345" s="154">
        <v>0</v>
      </c>
      <c r="T345" s="155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56" t="s">
        <v>262</v>
      </c>
      <c r="AT345" s="156" t="s">
        <v>172</v>
      </c>
      <c r="AU345" s="156" t="s">
        <v>87</v>
      </c>
      <c r="AY345" s="17" t="s">
        <v>169</v>
      </c>
      <c r="BE345" s="157">
        <f>IF(N345="základní",J345,0)</f>
        <v>193.2</v>
      </c>
      <c r="BF345" s="157">
        <f>IF(N345="snížená",J345,0)</f>
        <v>0</v>
      </c>
      <c r="BG345" s="157">
        <f>IF(N345="zákl. přenesená",J345,0)</f>
        <v>0</v>
      </c>
      <c r="BH345" s="157">
        <f>IF(N345="sníž. přenesená",J345,0)</f>
        <v>0</v>
      </c>
      <c r="BI345" s="157">
        <f>IF(N345="nulová",J345,0)</f>
        <v>0</v>
      </c>
      <c r="BJ345" s="17" t="s">
        <v>19</v>
      </c>
      <c r="BK345" s="157">
        <f>ROUND(I345*H345,2)</f>
        <v>193.2</v>
      </c>
      <c r="BL345" s="17" t="s">
        <v>262</v>
      </c>
      <c r="BM345" s="156" t="s">
        <v>577</v>
      </c>
    </row>
    <row r="346" spans="1:65" s="2" customFormat="1" ht="21.75" customHeight="1">
      <c r="A346" s="29"/>
      <c r="B346" s="145"/>
      <c r="C346" s="146" t="s">
        <v>578</v>
      </c>
      <c r="D346" s="146" t="s">
        <v>172</v>
      </c>
      <c r="E346" s="147" t="s">
        <v>579</v>
      </c>
      <c r="F346" s="148" t="s">
        <v>580</v>
      </c>
      <c r="G346" s="149" t="s">
        <v>189</v>
      </c>
      <c r="H346" s="150">
        <v>20</v>
      </c>
      <c r="I346" s="151">
        <v>6.85</v>
      </c>
      <c r="J346" s="151">
        <f>ROUND(I346*H346,2)</f>
        <v>137</v>
      </c>
      <c r="K346" s="148" t="s">
        <v>183</v>
      </c>
      <c r="L346" s="30"/>
      <c r="M346" s="152" t="s">
        <v>1</v>
      </c>
      <c r="N346" s="153" t="s">
        <v>44</v>
      </c>
      <c r="O346" s="154">
        <v>1.7000000000000001E-2</v>
      </c>
      <c r="P346" s="154">
        <f>O346*H346</f>
        <v>0.34</v>
      </c>
      <c r="Q346" s="154">
        <v>0</v>
      </c>
      <c r="R346" s="154">
        <f>Q346*H346</f>
        <v>0</v>
      </c>
      <c r="S346" s="154">
        <v>0</v>
      </c>
      <c r="T346" s="155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56" t="s">
        <v>262</v>
      </c>
      <c r="AT346" s="156" t="s">
        <v>172</v>
      </c>
      <c r="AU346" s="156" t="s">
        <v>87</v>
      </c>
      <c r="AY346" s="17" t="s">
        <v>169</v>
      </c>
      <c r="BE346" s="157">
        <f>IF(N346="základní",J346,0)</f>
        <v>137</v>
      </c>
      <c r="BF346" s="157">
        <f>IF(N346="snížená",J346,0)</f>
        <v>0</v>
      </c>
      <c r="BG346" s="157">
        <f>IF(N346="zákl. přenesená",J346,0)</f>
        <v>0</v>
      </c>
      <c r="BH346" s="157">
        <f>IF(N346="sníž. přenesená",J346,0)</f>
        <v>0</v>
      </c>
      <c r="BI346" s="157">
        <f>IF(N346="nulová",J346,0)</f>
        <v>0</v>
      </c>
      <c r="BJ346" s="17" t="s">
        <v>19</v>
      </c>
      <c r="BK346" s="157">
        <f>ROUND(I346*H346,2)</f>
        <v>137</v>
      </c>
      <c r="BL346" s="17" t="s">
        <v>262</v>
      </c>
      <c r="BM346" s="156" t="s">
        <v>581</v>
      </c>
    </row>
    <row r="347" spans="1:65" s="2" customFormat="1" ht="16.5" customHeight="1">
      <c r="A347" s="29"/>
      <c r="B347" s="145"/>
      <c r="C347" s="179" t="s">
        <v>582</v>
      </c>
      <c r="D347" s="179" t="s">
        <v>267</v>
      </c>
      <c r="E347" s="180" t="s">
        <v>583</v>
      </c>
      <c r="F347" s="181" t="s">
        <v>584</v>
      </c>
      <c r="G347" s="182" t="s">
        <v>189</v>
      </c>
      <c r="H347" s="183">
        <v>62</v>
      </c>
      <c r="I347" s="184">
        <v>0.7</v>
      </c>
      <c r="J347" s="184">
        <f>ROUND(I347*H347,2)</f>
        <v>43.4</v>
      </c>
      <c r="K347" s="181" t="s">
        <v>194</v>
      </c>
      <c r="L347" s="185"/>
      <c r="M347" s="186" t="s">
        <v>1</v>
      </c>
      <c r="N347" s="187" t="s">
        <v>44</v>
      </c>
      <c r="O347" s="154">
        <v>0</v>
      </c>
      <c r="P347" s="154">
        <f>O347*H347</f>
        <v>0</v>
      </c>
      <c r="Q347" s="154">
        <v>0</v>
      </c>
      <c r="R347" s="154">
        <f>Q347*H347</f>
        <v>0</v>
      </c>
      <c r="S347" s="154">
        <v>0</v>
      </c>
      <c r="T347" s="155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56" t="s">
        <v>341</v>
      </c>
      <c r="AT347" s="156" t="s">
        <v>267</v>
      </c>
      <c r="AU347" s="156" t="s">
        <v>87</v>
      </c>
      <c r="AY347" s="17" t="s">
        <v>169</v>
      </c>
      <c r="BE347" s="157">
        <f>IF(N347="základní",J347,0)</f>
        <v>43.4</v>
      </c>
      <c r="BF347" s="157">
        <f>IF(N347="snížená",J347,0)</f>
        <v>0</v>
      </c>
      <c r="BG347" s="157">
        <f>IF(N347="zákl. přenesená",J347,0)</f>
        <v>0</v>
      </c>
      <c r="BH347" s="157">
        <f>IF(N347="sníž. přenesená",J347,0)</f>
        <v>0</v>
      </c>
      <c r="BI347" s="157">
        <f>IF(N347="nulová",J347,0)</f>
        <v>0</v>
      </c>
      <c r="BJ347" s="17" t="s">
        <v>19</v>
      </c>
      <c r="BK347" s="157">
        <f>ROUND(I347*H347,2)</f>
        <v>43.4</v>
      </c>
      <c r="BL347" s="17" t="s">
        <v>262</v>
      </c>
      <c r="BM347" s="156" t="s">
        <v>585</v>
      </c>
    </row>
    <row r="348" spans="1:65" s="13" customFormat="1">
      <c r="B348" s="158"/>
      <c r="D348" s="159" t="s">
        <v>179</v>
      </c>
      <c r="F348" s="161" t="s">
        <v>586</v>
      </c>
      <c r="H348" s="162">
        <v>62</v>
      </c>
      <c r="L348" s="158"/>
      <c r="M348" s="163"/>
      <c r="N348" s="164"/>
      <c r="O348" s="164"/>
      <c r="P348" s="164"/>
      <c r="Q348" s="164"/>
      <c r="R348" s="164"/>
      <c r="S348" s="164"/>
      <c r="T348" s="165"/>
      <c r="AT348" s="160" t="s">
        <v>179</v>
      </c>
      <c r="AU348" s="160" t="s">
        <v>87</v>
      </c>
      <c r="AV348" s="13" t="s">
        <v>87</v>
      </c>
      <c r="AW348" s="13" t="s">
        <v>3</v>
      </c>
      <c r="AX348" s="13" t="s">
        <v>19</v>
      </c>
      <c r="AY348" s="160" t="s">
        <v>169</v>
      </c>
    </row>
    <row r="349" spans="1:65" s="2" customFormat="1" ht="21.75" customHeight="1">
      <c r="A349" s="29"/>
      <c r="B349" s="145"/>
      <c r="C349" s="146" t="s">
        <v>587</v>
      </c>
      <c r="D349" s="146" t="s">
        <v>172</v>
      </c>
      <c r="E349" s="147" t="s">
        <v>588</v>
      </c>
      <c r="F349" s="148" t="s">
        <v>589</v>
      </c>
      <c r="G349" s="149" t="s">
        <v>189</v>
      </c>
      <c r="H349" s="150">
        <v>56.5</v>
      </c>
      <c r="I349" s="151">
        <v>16.2</v>
      </c>
      <c r="J349" s="151">
        <f>ROUND(I349*H349,2)</f>
        <v>915.3</v>
      </c>
      <c r="K349" s="148" t="s">
        <v>183</v>
      </c>
      <c r="L349" s="30"/>
      <c r="M349" s="152" t="s">
        <v>1</v>
      </c>
      <c r="N349" s="153" t="s">
        <v>44</v>
      </c>
      <c r="O349" s="154">
        <v>3.5000000000000003E-2</v>
      </c>
      <c r="P349" s="154">
        <f>O349*H349</f>
        <v>1.9775000000000003</v>
      </c>
      <c r="Q349" s="154">
        <v>2.0000000000000001E-4</v>
      </c>
      <c r="R349" s="154">
        <f>Q349*H349</f>
        <v>1.1300000000000001E-2</v>
      </c>
      <c r="S349" s="154">
        <v>0</v>
      </c>
      <c r="T349" s="155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56" t="s">
        <v>262</v>
      </c>
      <c r="AT349" s="156" t="s">
        <v>172</v>
      </c>
      <c r="AU349" s="156" t="s">
        <v>87</v>
      </c>
      <c r="AY349" s="17" t="s">
        <v>169</v>
      </c>
      <c r="BE349" s="157">
        <f>IF(N349="základní",J349,0)</f>
        <v>915.3</v>
      </c>
      <c r="BF349" s="157">
        <f>IF(N349="snížená",J349,0)</f>
        <v>0</v>
      </c>
      <c r="BG349" s="157">
        <f>IF(N349="zákl. přenesená",J349,0)</f>
        <v>0</v>
      </c>
      <c r="BH349" s="157">
        <f>IF(N349="sníž. přenesená",J349,0)</f>
        <v>0</v>
      </c>
      <c r="BI349" s="157">
        <f>IF(N349="nulová",J349,0)</f>
        <v>0</v>
      </c>
      <c r="BJ349" s="17" t="s">
        <v>19</v>
      </c>
      <c r="BK349" s="157">
        <f>ROUND(I349*H349,2)</f>
        <v>915.3</v>
      </c>
      <c r="BL349" s="17" t="s">
        <v>262</v>
      </c>
      <c r="BM349" s="156" t="s">
        <v>590</v>
      </c>
    </row>
    <row r="350" spans="1:65" s="2" customFormat="1" ht="21.75" customHeight="1">
      <c r="A350" s="29"/>
      <c r="B350" s="145"/>
      <c r="C350" s="146" t="s">
        <v>591</v>
      </c>
      <c r="D350" s="146" t="s">
        <v>172</v>
      </c>
      <c r="E350" s="147" t="s">
        <v>592</v>
      </c>
      <c r="F350" s="148" t="s">
        <v>593</v>
      </c>
      <c r="G350" s="149" t="s">
        <v>189</v>
      </c>
      <c r="H350" s="150">
        <v>56.5</v>
      </c>
      <c r="I350" s="151">
        <v>65</v>
      </c>
      <c r="J350" s="151">
        <f>ROUND(I350*H350,2)</f>
        <v>3672.5</v>
      </c>
      <c r="K350" s="148" t="s">
        <v>183</v>
      </c>
      <c r="L350" s="30"/>
      <c r="M350" s="152" t="s">
        <v>1</v>
      </c>
      <c r="N350" s="153" t="s">
        <v>44</v>
      </c>
      <c r="O350" s="154">
        <v>0.111</v>
      </c>
      <c r="P350" s="154">
        <f>O350*H350</f>
        <v>6.2715000000000005</v>
      </c>
      <c r="Q350" s="154">
        <v>2.5999999999999998E-4</v>
      </c>
      <c r="R350" s="154">
        <f>Q350*H350</f>
        <v>1.4689999999999998E-2</v>
      </c>
      <c r="S350" s="154">
        <v>0</v>
      </c>
      <c r="T350" s="155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56" t="s">
        <v>262</v>
      </c>
      <c r="AT350" s="156" t="s">
        <v>172</v>
      </c>
      <c r="AU350" s="156" t="s">
        <v>87</v>
      </c>
      <c r="AY350" s="17" t="s">
        <v>169</v>
      </c>
      <c r="BE350" s="157">
        <f>IF(N350="základní",J350,0)</f>
        <v>3672.5</v>
      </c>
      <c r="BF350" s="157">
        <f>IF(N350="snížená",J350,0)</f>
        <v>0</v>
      </c>
      <c r="BG350" s="157">
        <f>IF(N350="zákl. přenesená",J350,0)</f>
        <v>0</v>
      </c>
      <c r="BH350" s="157">
        <f>IF(N350="sníž. přenesená",J350,0)</f>
        <v>0</v>
      </c>
      <c r="BI350" s="157">
        <f>IF(N350="nulová",J350,0)</f>
        <v>0</v>
      </c>
      <c r="BJ350" s="17" t="s">
        <v>19</v>
      </c>
      <c r="BK350" s="157">
        <f>ROUND(I350*H350,2)</f>
        <v>3672.5</v>
      </c>
      <c r="BL350" s="17" t="s">
        <v>262</v>
      </c>
      <c r="BM350" s="156" t="s">
        <v>594</v>
      </c>
    </row>
    <row r="351" spans="1:65" s="12" customFormat="1" ht="25.9" customHeight="1">
      <c r="B351" s="133"/>
      <c r="D351" s="134" t="s">
        <v>78</v>
      </c>
      <c r="E351" s="135" t="s">
        <v>267</v>
      </c>
      <c r="F351" s="135" t="s">
        <v>595</v>
      </c>
      <c r="J351" s="136">
        <f>BK351</f>
        <v>89631.76</v>
      </c>
      <c r="L351" s="133"/>
      <c r="M351" s="137"/>
      <c r="N351" s="138"/>
      <c r="O351" s="138"/>
      <c r="P351" s="139">
        <f>P352</f>
        <v>0</v>
      </c>
      <c r="Q351" s="138"/>
      <c r="R351" s="139">
        <f>R352</f>
        <v>0</v>
      </c>
      <c r="S351" s="138"/>
      <c r="T351" s="140">
        <f>T352</f>
        <v>0</v>
      </c>
      <c r="AR351" s="134" t="s">
        <v>170</v>
      </c>
      <c r="AT351" s="141" t="s">
        <v>78</v>
      </c>
      <c r="AU351" s="141" t="s">
        <v>79</v>
      </c>
      <c r="AY351" s="134" t="s">
        <v>169</v>
      </c>
      <c r="BK351" s="142">
        <f>BK352</f>
        <v>89631.76</v>
      </c>
    </row>
    <row r="352" spans="1:65" s="12" customFormat="1" ht="22.9" customHeight="1">
      <c r="B352" s="133"/>
      <c r="D352" s="134" t="s">
        <v>78</v>
      </c>
      <c r="E352" s="143" t="s">
        <v>596</v>
      </c>
      <c r="F352" s="143" t="s">
        <v>597</v>
      </c>
      <c r="J352" s="144">
        <f>BK352</f>
        <v>89631.76</v>
      </c>
      <c r="L352" s="133"/>
      <c r="M352" s="137"/>
      <c r="N352" s="138"/>
      <c r="O352" s="138"/>
      <c r="P352" s="139">
        <f>P353</f>
        <v>0</v>
      </c>
      <c r="Q352" s="138"/>
      <c r="R352" s="139">
        <f>R353</f>
        <v>0</v>
      </c>
      <c r="S352" s="138"/>
      <c r="T352" s="140">
        <f>T353</f>
        <v>0</v>
      </c>
      <c r="AR352" s="134" t="s">
        <v>170</v>
      </c>
      <c r="AT352" s="141" t="s">
        <v>78</v>
      </c>
      <c r="AU352" s="141" t="s">
        <v>19</v>
      </c>
      <c r="AY352" s="134" t="s">
        <v>169</v>
      </c>
      <c r="BK352" s="142">
        <f>BK353</f>
        <v>89631.76</v>
      </c>
    </row>
    <row r="353" spans="1:65" s="2" customFormat="1" ht="16.5" customHeight="1">
      <c r="A353" s="29"/>
      <c r="B353" s="145"/>
      <c r="C353" s="146" t="s">
        <v>598</v>
      </c>
      <c r="D353" s="146" t="s">
        <v>172</v>
      </c>
      <c r="E353" s="147" t="s">
        <v>599</v>
      </c>
      <c r="F353" s="148" t="s">
        <v>600</v>
      </c>
      <c r="G353" s="149" t="s">
        <v>377</v>
      </c>
      <c r="H353" s="150">
        <v>1</v>
      </c>
      <c r="I353" s="151">
        <v>89631.760399999999</v>
      </c>
      <c r="J353" s="151">
        <f>ROUND(I353*H353,2)</f>
        <v>89631.76</v>
      </c>
      <c r="K353" s="148" t="s">
        <v>1</v>
      </c>
      <c r="L353" s="30"/>
      <c r="M353" s="152" t="s">
        <v>1</v>
      </c>
      <c r="N353" s="153" t="s">
        <v>44</v>
      </c>
      <c r="O353" s="154">
        <v>0</v>
      </c>
      <c r="P353" s="154">
        <f>O353*H353</f>
        <v>0</v>
      </c>
      <c r="Q353" s="154">
        <v>0</v>
      </c>
      <c r="R353" s="154">
        <f>Q353*H353</f>
        <v>0</v>
      </c>
      <c r="S353" s="154">
        <v>0</v>
      </c>
      <c r="T353" s="155">
        <f>S353*H353</f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56" t="s">
        <v>510</v>
      </c>
      <c r="AT353" s="156" t="s">
        <v>172</v>
      </c>
      <c r="AU353" s="156" t="s">
        <v>87</v>
      </c>
      <c r="AY353" s="17" t="s">
        <v>169</v>
      </c>
      <c r="BE353" s="157">
        <f>IF(N353="základní",J353,0)</f>
        <v>89631.76</v>
      </c>
      <c r="BF353" s="157">
        <f>IF(N353="snížená",J353,0)</f>
        <v>0</v>
      </c>
      <c r="BG353" s="157">
        <f>IF(N353="zákl. přenesená",J353,0)</f>
        <v>0</v>
      </c>
      <c r="BH353" s="157">
        <f>IF(N353="sníž. přenesená",J353,0)</f>
        <v>0</v>
      </c>
      <c r="BI353" s="157">
        <f>IF(N353="nulová",J353,0)</f>
        <v>0</v>
      </c>
      <c r="BJ353" s="17" t="s">
        <v>19</v>
      </c>
      <c r="BK353" s="157">
        <f>ROUND(I353*H353,2)</f>
        <v>89631.76</v>
      </c>
      <c r="BL353" s="17" t="s">
        <v>510</v>
      </c>
      <c r="BM353" s="156" t="s">
        <v>601</v>
      </c>
    </row>
    <row r="354" spans="1:65" s="12" customFormat="1" ht="25.9" customHeight="1">
      <c r="B354" s="133"/>
      <c r="D354" s="134" t="s">
        <v>78</v>
      </c>
      <c r="E354" s="135" t="s">
        <v>602</v>
      </c>
      <c r="F354" s="135" t="s">
        <v>603</v>
      </c>
      <c r="J354" s="136">
        <f>BK354</f>
        <v>30000</v>
      </c>
      <c r="L354" s="133"/>
      <c r="M354" s="137"/>
      <c r="N354" s="138"/>
      <c r="O354" s="138"/>
      <c r="P354" s="139">
        <f>P355+P357</f>
        <v>0</v>
      </c>
      <c r="Q354" s="138"/>
      <c r="R354" s="139">
        <f>R355+R357</f>
        <v>0</v>
      </c>
      <c r="S354" s="138"/>
      <c r="T354" s="140">
        <f>T355+T357</f>
        <v>0</v>
      </c>
      <c r="AR354" s="134" t="s">
        <v>199</v>
      </c>
      <c r="AT354" s="141" t="s">
        <v>78</v>
      </c>
      <c r="AU354" s="141" t="s">
        <v>79</v>
      </c>
      <c r="AY354" s="134" t="s">
        <v>169</v>
      </c>
      <c r="BK354" s="142">
        <f>BK355+BK357</f>
        <v>30000</v>
      </c>
    </row>
    <row r="355" spans="1:65" s="12" customFormat="1" ht="22.9" customHeight="1">
      <c r="B355" s="133"/>
      <c r="D355" s="134" t="s">
        <v>78</v>
      </c>
      <c r="E355" s="143" t="s">
        <v>604</v>
      </c>
      <c r="F355" s="143" t="s">
        <v>605</v>
      </c>
      <c r="J355" s="144">
        <f>BK355</f>
        <v>15000</v>
      </c>
      <c r="L355" s="133"/>
      <c r="M355" s="137"/>
      <c r="N355" s="138"/>
      <c r="O355" s="138"/>
      <c r="P355" s="139">
        <f>P356</f>
        <v>0</v>
      </c>
      <c r="Q355" s="138"/>
      <c r="R355" s="139">
        <f>R356</f>
        <v>0</v>
      </c>
      <c r="S355" s="138"/>
      <c r="T355" s="140">
        <f>T356</f>
        <v>0</v>
      </c>
      <c r="AR355" s="134" t="s">
        <v>199</v>
      </c>
      <c r="AT355" s="141" t="s">
        <v>78</v>
      </c>
      <c r="AU355" s="141" t="s">
        <v>19</v>
      </c>
      <c r="AY355" s="134" t="s">
        <v>169</v>
      </c>
      <c r="BK355" s="142">
        <f>BK356</f>
        <v>15000</v>
      </c>
    </row>
    <row r="356" spans="1:65" s="2" customFormat="1" ht="16.5" customHeight="1">
      <c r="A356" s="29"/>
      <c r="B356" s="145"/>
      <c r="C356" s="146" t="s">
        <v>606</v>
      </c>
      <c r="D356" s="146" t="s">
        <v>172</v>
      </c>
      <c r="E356" s="147" t="s">
        <v>607</v>
      </c>
      <c r="F356" s="148" t="s">
        <v>605</v>
      </c>
      <c r="G356" s="149" t="s">
        <v>608</v>
      </c>
      <c r="H356" s="150">
        <v>1</v>
      </c>
      <c r="I356" s="151">
        <v>15000</v>
      </c>
      <c r="J356" s="151">
        <f>ROUND(I356*H356,2)</f>
        <v>15000</v>
      </c>
      <c r="K356" s="148" t="s">
        <v>183</v>
      </c>
      <c r="L356" s="30"/>
      <c r="M356" s="152" t="s">
        <v>1</v>
      </c>
      <c r="N356" s="153" t="s">
        <v>44</v>
      </c>
      <c r="O356" s="154">
        <v>0</v>
      </c>
      <c r="P356" s="154">
        <f>O356*H356</f>
        <v>0</v>
      </c>
      <c r="Q356" s="154">
        <v>0</v>
      </c>
      <c r="R356" s="154">
        <f>Q356*H356</f>
        <v>0</v>
      </c>
      <c r="S356" s="154">
        <v>0</v>
      </c>
      <c r="T356" s="155">
        <f>S356*H356</f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56" t="s">
        <v>609</v>
      </c>
      <c r="AT356" s="156" t="s">
        <v>172</v>
      </c>
      <c r="AU356" s="156" t="s">
        <v>87</v>
      </c>
      <c r="AY356" s="17" t="s">
        <v>169</v>
      </c>
      <c r="BE356" s="157">
        <f>IF(N356="základní",J356,0)</f>
        <v>15000</v>
      </c>
      <c r="BF356" s="157">
        <f>IF(N356="snížená",J356,0)</f>
        <v>0</v>
      </c>
      <c r="BG356" s="157">
        <f>IF(N356="zákl. přenesená",J356,0)</f>
        <v>0</v>
      </c>
      <c r="BH356" s="157">
        <f>IF(N356="sníž. přenesená",J356,0)</f>
        <v>0</v>
      </c>
      <c r="BI356" s="157">
        <f>IF(N356="nulová",J356,0)</f>
        <v>0</v>
      </c>
      <c r="BJ356" s="17" t="s">
        <v>19</v>
      </c>
      <c r="BK356" s="157">
        <f>ROUND(I356*H356,2)</f>
        <v>15000</v>
      </c>
      <c r="BL356" s="17" t="s">
        <v>609</v>
      </c>
      <c r="BM356" s="156" t="s">
        <v>610</v>
      </c>
    </row>
    <row r="357" spans="1:65" s="12" customFormat="1" ht="22.9" customHeight="1">
      <c r="B357" s="133"/>
      <c r="D357" s="134" t="s">
        <v>78</v>
      </c>
      <c r="E357" s="143" t="s">
        <v>611</v>
      </c>
      <c r="F357" s="143" t="s">
        <v>612</v>
      </c>
      <c r="J357" s="144">
        <f>BK357</f>
        <v>15000</v>
      </c>
      <c r="L357" s="133"/>
      <c r="M357" s="137"/>
      <c r="N357" s="138"/>
      <c r="O357" s="138"/>
      <c r="P357" s="139">
        <f>P358</f>
        <v>0</v>
      </c>
      <c r="Q357" s="138"/>
      <c r="R357" s="139">
        <f>R358</f>
        <v>0</v>
      </c>
      <c r="S357" s="138"/>
      <c r="T357" s="140">
        <f>T358</f>
        <v>0</v>
      </c>
      <c r="AR357" s="134" t="s">
        <v>199</v>
      </c>
      <c r="AT357" s="141" t="s">
        <v>78</v>
      </c>
      <c r="AU357" s="141" t="s">
        <v>19</v>
      </c>
      <c r="AY357" s="134" t="s">
        <v>169</v>
      </c>
      <c r="BK357" s="142">
        <f>BK358</f>
        <v>15000</v>
      </c>
    </row>
    <row r="358" spans="1:65" s="2" customFormat="1" ht="16.5" customHeight="1">
      <c r="A358" s="29"/>
      <c r="B358" s="145"/>
      <c r="C358" s="146" t="s">
        <v>613</v>
      </c>
      <c r="D358" s="146" t="s">
        <v>172</v>
      </c>
      <c r="E358" s="147" t="s">
        <v>614</v>
      </c>
      <c r="F358" s="148" t="s">
        <v>612</v>
      </c>
      <c r="G358" s="149" t="s">
        <v>608</v>
      </c>
      <c r="H358" s="150">
        <v>1</v>
      </c>
      <c r="I358" s="151">
        <v>15000</v>
      </c>
      <c r="J358" s="151">
        <f>ROUND(I358*H358,2)</f>
        <v>15000</v>
      </c>
      <c r="K358" s="148" t="s">
        <v>183</v>
      </c>
      <c r="L358" s="30"/>
      <c r="M358" s="188" t="s">
        <v>1</v>
      </c>
      <c r="N358" s="189" t="s">
        <v>44</v>
      </c>
      <c r="O358" s="190">
        <v>0</v>
      </c>
      <c r="P358" s="190">
        <f>O358*H358</f>
        <v>0</v>
      </c>
      <c r="Q358" s="190">
        <v>0</v>
      </c>
      <c r="R358" s="190">
        <f>Q358*H358</f>
        <v>0</v>
      </c>
      <c r="S358" s="190">
        <v>0</v>
      </c>
      <c r="T358" s="191">
        <f>S358*H358</f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56" t="s">
        <v>609</v>
      </c>
      <c r="AT358" s="156" t="s">
        <v>172</v>
      </c>
      <c r="AU358" s="156" t="s">
        <v>87</v>
      </c>
      <c r="AY358" s="17" t="s">
        <v>169</v>
      </c>
      <c r="BE358" s="157">
        <f>IF(N358="základní",J358,0)</f>
        <v>15000</v>
      </c>
      <c r="BF358" s="157">
        <f>IF(N358="snížená",J358,0)</f>
        <v>0</v>
      </c>
      <c r="BG358" s="157">
        <f>IF(N358="zákl. přenesená",J358,0)</f>
        <v>0</v>
      </c>
      <c r="BH358" s="157">
        <f>IF(N358="sníž. přenesená",J358,0)</f>
        <v>0</v>
      </c>
      <c r="BI358" s="157">
        <f>IF(N358="nulová",J358,0)</f>
        <v>0</v>
      </c>
      <c r="BJ358" s="17" t="s">
        <v>19</v>
      </c>
      <c r="BK358" s="157">
        <f>ROUND(I358*H358,2)</f>
        <v>15000</v>
      </c>
      <c r="BL358" s="17" t="s">
        <v>609</v>
      </c>
      <c r="BM358" s="156" t="s">
        <v>615</v>
      </c>
    </row>
    <row r="359" spans="1:65" s="2" customFormat="1" ht="6.95" customHeight="1">
      <c r="A359" s="29"/>
      <c r="B359" s="44"/>
      <c r="C359" s="45"/>
      <c r="D359" s="45"/>
      <c r="E359" s="45"/>
      <c r="F359" s="45"/>
      <c r="G359" s="45"/>
      <c r="H359" s="45"/>
      <c r="I359" s="45"/>
      <c r="J359" s="45"/>
      <c r="K359" s="45"/>
      <c r="L359" s="30"/>
      <c r="M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</row>
  </sheetData>
  <autoFilter ref="C141:K358" xr:uid="{00000000-0009-0000-0000-000001000000}"/>
  <mergeCells count="12">
    <mergeCell ref="E134:H134"/>
    <mergeCell ref="L2:V2"/>
    <mergeCell ref="E85:H85"/>
    <mergeCell ref="E87:H87"/>
    <mergeCell ref="E89:H89"/>
    <mergeCell ref="E130:H130"/>
    <mergeCell ref="E132:H13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330"/>
  <sheetViews>
    <sheetView showGridLines="0" tabSelected="1" topLeftCell="A229" workbookViewId="0">
      <selection activeCell="J259" sqref="J25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96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616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5" t="s">
        <v>617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16" t="str">
        <f>'Rekapitulace stavby'!E14</f>
        <v xml:space="preserve"> </v>
      </c>
      <c r="F20" s="216"/>
      <c r="G20" s="216"/>
      <c r="H20" s="216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18" t="s">
        <v>1</v>
      </c>
      <c r="F29" s="218"/>
      <c r="G29" s="218"/>
      <c r="H29" s="21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ROUND(J142, 2)</f>
        <v>961071.13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ROUND((SUM(BE142:BE329)),  2)</f>
        <v>961071.13</v>
      </c>
      <c r="G35" s="29"/>
      <c r="H35" s="29"/>
      <c r="I35" s="103">
        <v>0.21</v>
      </c>
      <c r="J35" s="102">
        <f>ROUND(((SUM(BE142:BE329))*I35),  2)</f>
        <v>201824.94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ROUND((SUM(BF142:BF329)),  2)</f>
        <v>0</v>
      </c>
      <c r="G36" s="29"/>
      <c r="H36" s="29"/>
      <c r="I36" s="103">
        <v>0.15</v>
      </c>
      <c r="J36" s="102">
        <f>ROUND(((SUM(BF142:BF329))*I36),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ROUND((SUM(BG142:BG329)),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ROUND((SUM(BH142:BH329)),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ROUND((SUM(BI142:BI329)),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1162896.07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616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5" t="str">
        <f>E11</f>
        <v>SO 02 - WC 2. stupeň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J142</f>
        <v>961071.13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132</v>
      </c>
      <c r="E99" s="117"/>
      <c r="F99" s="117"/>
      <c r="G99" s="117"/>
      <c r="H99" s="117"/>
      <c r="I99" s="117"/>
      <c r="J99" s="118">
        <f>J143</f>
        <v>113743</v>
      </c>
      <c r="L99" s="115"/>
    </row>
    <row r="100" spans="1:47" s="10" customFormat="1" ht="19.899999999999999" customHeight="1">
      <c r="B100" s="119"/>
      <c r="D100" s="120" t="s">
        <v>133</v>
      </c>
      <c r="E100" s="121"/>
      <c r="F100" s="121"/>
      <c r="G100" s="121"/>
      <c r="H100" s="121"/>
      <c r="I100" s="121"/>
      <c r="J100" s="122">
        <f>J144</f>
        <v>24319.46</v>
      </c>
      <c r="L100" s="119"/>
    </row>
    <row r="101" spans="1:47" s="10" customFormat="1" ht="19.899999999999999" customHeight="1">
      <c r="B101" s="119"/>
      <c r="D101" s="120" t="s">
        <v>134</v>
      </c>
      <c r="E101" s="121"/>
      <c r="F101" s="121"/>
      <c r="G101" s="121"/>
      <c r="H101" s="121"/>
      <c r="I101" s="121"/>
      <c r="J101" s="122">
        <f>J166</f>
        <v>416</v>
      </c>
      <c r="L101" s="119"/>
    </row>
    <row r="102" spans="1:47" s="10" customFormat="1" ht="19.899999999999999" customHeight="1">
      <c r="B102" s="119"/>
      <c r="D102" s="120" t="s">
        <v>135</v>
      </c>
      <c r="E102" s="121"/>
      <c r="F102" s="121"/>
      <c r="G102" s="121"/>
      <c r="H102" s="121"/>
      <c r="I102" s="121"/>
      <c r="J102" s="122">
        <f>J168</f>
        <v>38040.75</v>
      </c>
      <c r="L102" s="119"/>
    </row>
    <row r="103" spans="1:47" s="10" customFormat="1" ht="19.899999999999999" customHeight="1">
      <c r="B103" s="119"/>
      <c r="D103" s="120" t="s">
        <v>136</v>
      </c>
      <c r="E103" s="121"/>
      <c r="F103" s="121"/>
      <c r="G103" s="121"/>
      <c r="H103" s="121"/>
      <c r="I103" s="121"/>
      <c r="J103" s="122">
        <f>J193</f>
        <v>19609.45</v>
      </c>
      <c r="L103" s="119"/>
    </row>
    <row r="104" spans="1:47" s="10" customFormat="1" ht="19.899999999999999" customHeight="1">
      <c r="B104" s="119"/>
      <c r="D104" s="120" t="s">
        <v>137</v>
      </c>
      <c r="E104" s="121"/>
      <c r="F104" s="121"/>
      <c r="G104" s="121"/>
      <c r="H104" s="121"/>
      <c r="I104" s="121"/>
      <c r="J104" s="122">
        <f>J218</f>
        <v>29672.36</v>
      </c>
      <c r="L104" s="119"/>
    </row>
    <row r="105" spans="1:47" s="10" customFormat="1" ht="19.899999999999999" customHeight="1">
      <c r="B105" s="119"/>
      <c r="D105" s="120" t="s">
        <v>138</v>
      </c>
      <c r="E105" s="121"/>
      <c r="F105" s="121"/>
      <c r="G105" s="121"/>
      <c r="H105" s="121"/>
      <c r="I105" s="121"/>
      <c r="J105" s="122">
        <f>J225</f>
        <v>1684.98</v>
      </c>
      <c r="L105" s="119"/>
    </row>
    <row r="106" spans="1:47" s="9" customFormat="1" ht="24.95" customHeight="1">
      <c r="B106" s="115"/>
      <c r="D106" s="116" t="s">
        <v>139</v>
      </c>
      <c r="E106" s="117"/>
      <c r="F106" s="117"/>
      <c r="G106" s="117"/>
      <c r="H106" s="117"/>
      <c r="I106" s="117"/>
      <c r="J106" s="118">
        <f>J227</f>
        <v>727696.37</v>
      </c>
      <c r="L106" s="115"/>
    </row>
    <row r="107" spans="1:47" s="10" customFormat="1" ht="19.899999999999999" customHeight="1">
      <c r="B107" s="119"/>
      <c r="D107" s="120" t="s">
        <v>140</v>
      </c>
      <c r="E107" s="121"/>
      <c r="F107" s="121"/>
      <c r="G107" s="121"/>
      <c r="H107" s="121"/>
      <c r="I107" s="121"/>
      <c r="J107" s="122">
        <f>J228</f>
        <v>38067.370000000003</v>
      </c>
      <c r="L107" s="119"/>
    </row>
    <row r="108" spans="1:47" s="10" customFormat="1" ht="19.899999999999999" customHeight="1">
      <c r="B108" s="119"/>
      <c r="D108" s="120" t="s">
        <v>141</v>
      </c>
      <c r="E108" s="121"/>
      <c r="F108" s="121"/>
      <c r="G108" s="121"/>
      <c r="H108" s="121"/>
      <c r="I108" s="121"/>
      <c r="J108" s="122">
        <f>J237</f>
        <v>299845</v>
      </c>
      <c r="L108" s="119"/>
    </row>
    <row r="109" spans="1:47" s="10" customFormat="1" ht="19.899999999999999" customHeight="1">
      <c r="B109" s="119"/>
      <c r="D109" s="120" t="s">
        <v>142</v>
      </c>
      <c r="E109" s="121"/>
      <c r="F109" s="121"/>
      <c r="G109" s="121"/>
      <c r="H109" s="121"/>
      <c r="I109" s="121"/>
      <c r="J109" s="122">
        <f>J239</f>
        <v>16640</v>
      </c>
      <c r="L109" s="119"/>
    </row>
    <row r="110" spans="1:47" s="10" customFormat="1" ht="19.899999999999999" customHeight="1">
      <c r="B110" s="119"/>
      <c r="D110" s="120" t="s">
        <v>143</v>
      </c>
      <c r="E110" s="121"/>
      <c r="F110" s="121"/>
      <c r="G110" s="121"/>
      <c r="H110" s="121"/>
      <c r="I110" s="121"/>
      <c r="J110" s="122">
        <f>J253</f>
        <v>48402</v>
      </c>
      <c r="L110" s="119"/>
    </row>
    <row r="111" spans="1:47" s="10" customFormat="1" ht="19.899999999999999" customHeight="1">
      <c r="B111" s="119"/>
      <c r="D111" s="120" t="s">
        <v>144</v>
      </c>
      <c r="E111" s="121"/>
      <c r="F111" s="121"/>
      <c r="G111" s="121"/>
      <c r="H111" s="121"/>
      <c r="I111" s="121"/>
      <c r="J111" s="122">
        <f>J255</f>
        <v>54611.5</v>
      </c>
      <c r="L111" s="119"/>
    </row>
    <row r="112" spans="1:47" s="10" customFormat="1" ht="19.899999999999999" customHeight="1">
      <c r="B112" s="119"/>
      <c r="D112" s="120" t="s">
        <v>145</v>
      </c>
      <c r="E112" s="121"/>
      <c r="F112" s="121"/>
      <c r="G112" s="121"/>
      <c r="H112" s="121"/>
      <c r="I112" s="121"/>
      <c r="J112" s="122">
        <f>J263</f>
        <v>12140.82</v>
      </c>
      <c r="L112" s="119"/>
    </row>
    <row r="113" spans="1:31" s="10" customFormat="1" ht="19.899999999999999" customHeight="1">
      <c r="B113" s="119"/>
      <c r="D113" s="120" t="s">
        <v>146</v>
      </c>
      <c r="E113" s="121"/>
      <c r="F113" s="121"/>
      <c r="G113" s="121"/>
      <c r="H113" s="121"/>
      <c r="I113" s="121"/>
      <c r="J113" s="122">
        <f>J273</f>
        <v>71528.69</v>
      </c>
      <c r="L113" s="119"/>
    </row>
    <row r="114" spans="1:31" s="10" customFormat="1" ht="19.899999999999999" customHeight="1">
      <c r="B114" s="119"/>
      <c r="D114" s="120" t="s">
        <v>147</v>
      </c>
      <c r="E114" s="121"/>
      <c r="F114" s="121"/>
      <c r="G114" s="121"/>
      <c r="H114" s="121"/>
      <c r="I114" s="121"/>
      <c r="J114" s="122">
        <f>J286</f>
        <v>181751.30999999997</v>
      </c>
      <c r="L114" s="119"/>
    </row>
    <row r="115" spans="1:31" s="10" customFormat="1" ht="19.899999999999999" customHeight="1">
      <c r="B115" s="119"/>
      <c r="D115" s="120" t="s">
        <v>148</v>
      </c>
      <c r="E115" s="121"/>
      <c r="F115" s="121"/>
      <c r="G115" s="121"/>
      <c r="H115" s="121"/>
      <c r="I115" s="121"/>
      <c r="J115" s="122">
        <f>J315</f>
        <v>4709.68</v>
      </c>
      <c r="L115" s="119"/>
    </row>
    <row r="116" spans="1:31" s="9" customFormat="1" ht="24.95" customHeight="1">
      <c r="B116" s="115"/>
      <c r="D116" s="116" t="s">
        <v>149</v>
      </c>
      <c r="E116" s="117"/>
      <c r="F116" s="117"/>
      <c r="G116" s="117"/>
      <c r="H116" s="117"/>
      <c r="I116" s="117"/>
      <c r="J116" s="118">
        <f>J322</f>
        <v>89631.76</v>
      </c>
      <c r="L116" s="115"/>
    </row>
    <row r="117" spans="1:31" s="10" customFormat="1" ht="19.899999999999999" customHeight="1">
      <c r="B117" s="119"/>
      <c r="D117" s="120" t="s">
        <v>150</v>
      </c>
      <c r="E117" s="121"/>
      <c r="F117" s="121"/>
      <c r="G117" s="121"/>
      <c r="H117" s="121"/>
      <c r="I117" s="121"/>
      <c r="J117" s="122">
        <f>J323</f>
        <v>89631.76</v>
      </c>
      <c r="L117" s="119"/>
    </row>
    <row r="118" spans="1:31" s="9" customFormat="1" ht="24.95" customHeight="1">
      <c r="B118" s="115"/>
      <c r="D118" s="116" t="s">
        <v>151</v>
      </c>
      <c r="E118" s="117"/>
      <c r="F118" s="117"/>
      <c r="G118" s="117"/>
      <c r="H118" s="117"/>
      <c r="I118" s="117"/>
      <c r="J118" s="118">
        <f>J325</f>
        <v>30000</v>
      </c>
      <c r="L118" s="115"/>
    </row>
    <row r="119" spans="1:31" s="10" customFormat="1" ht="19.899999999999999" customHeight="1">
      <c r="B119" s="119"/>
      <c r="D119" s="120" t="s">
        <v>152</v>
      </c>
      <c r="E119" s="121"/>
      <c r="F119" s="121"/>
      <c r="G119" s="121"/>
      <c r="H119" s="121"/>
      <c r="I119" s="121"/>
      <c r="J119" s="122">
        <f>J326</f>
        <v>15000</v>
      </c>
      <c r="L119" s="119"/>
    </row>
    <row r="120" spans="1:31" s="10" customFormat="1" ht="19.899999999999999" customHeight="1">
      <c r="B120" s="119"/>
      <c r="D120" s="120" t="s">
        <v>153</v>
      </c>
      <c r="E120" s="121"/>
      <c r="F120" s="121"/>
      <c r="G120" s="121"/>
      <c r="H120" s="121"/>
      <c r="I120" s="121"/>
      <c r="J120" s="122">
        <f>J328</f>
        <v>15000</v>
      </c>
      <c r="L120" s="119"/>
    </row>
    <row r="121" spans="1:31" s="2" customFormat="1" ht="21.7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6" spans="1:31" s="2" customFormat="1" ht="6.95" customHeight="1">
      <c r="A126" s="29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4.95" customHeight="1">
      <c r="A127" s="29"/>
      <c r="B127" s="30"/>
      <c r="C127" s="21" t="s">
        <v>154</v>
      </c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3" s="2" customFormat="1" ht="12" customHeight="1">
      <c r="A129" s="29"/>
      <c r="B129" s="30"/>
      <c r="C129" s="26" t="s">
        <v>14</v>
      </c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3" s="2" customFormat="1" ht="23.25" customHeight="1">
      <c r="A130" s="29"/>
      <c r="B130" s="30"/>
      <c r="C130" s="29"/>
      <c r="D130" s="29"/>
      <c r="E130" s="231" t="str">
        <f>E7</f>
        <v>Bezbariérovost a modernizace odborných učeben fyziky a biologie ZŠ Za Nádražím</v>
      </c>
      <c r="F130" s="232"/>
      <c r="G130" s="232"/>
      <c r="H130" s="232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3" s="1" customFormat="1" ht="12" customHeight="1">
      <c r="B131" s="20"/>
      <c r="C131" s="26" t="s">
        <v>123</v>
      </c>
      <c r="L131" s="20"/>
    </row>
    <row r="132" spans="1:63" s="2" customFormat="1" ht="16.5" customHeight="1">
      <c r="A132" s="29"/>
      <c r="B132" s="30"/>
      <c r="C132" s="29"/>
      <c r="D132" s="29"/>
      <c r="E132" s="231" t="s">
        <v>616</v>
      </c>
      <c r="F132" s="230"/>
      <c r="G132" s="230"/>
      <c r="H132" s="230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3" s="2" customFormat="1" ht="12" customHeight="1">
      <c r="A133" s="29"/>
      <c r="B133" s="30"/>
      <c r="C133" s="26" t="s">
        <v>125</v>
      </c>
      <c r="D133" s="29"/>
      <c r="E133" s="29"/>
      <c r="F133" s="29"/>
      <c r="G133" s="29"/>
      <c r="H133" s="29"/>
      <c r="I133" s="29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3" s="2" customFormat="1" ht="16.5" customHeight="1">
      <c r="A134" s="29"/>
      <c r="B134" s="30"/>
      <c r="C134" s="29"/>
      <c r="D134" s="29"/>
      <c r="E134" s="225" t="str">
        <f>E11</f>
        <v>SO 02 - WC 2. stupeň</v>
      </c>
      <c r="F134" s="230"/>
      <c r="G134" s="230"/>
      <c r="H134" s="230"/>
      <c r="I134" s="29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3" s="2" customFormat="1" ht="6.9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3" s="2" customFormat="1" ht="12" customHeight="1">
      <c r="A136" s="29"/>
      <c r="B136" s="30"/>
      <c r="C136" s="26" t="s">
        <v>20</v>
      </c>
      <c r="D136" s="29"/>
      <c r="E136" s="29"/>
      <c r="F136" s="24" t="str">
        <f>F14</f>
        <v>Český Krumlov</v>
      </c>
      <c r="G136" s="29"/>
      <c r="H136" s="29"/>
      <c r="I136" s="26" t="s">
        <v>22</v>
      </c>
      <c r="J136" s="52" t="str">
        <f>IF(J14="","",J14)</f>
        <v>1. 6. 2020</v>
      </c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3" s="2" customFormat="1" ht="6.95" customHeight="1">
      <c r="A137" s="29"/>
      <c r="B137" s="30"/>
      <c r="C137" s="29"/>
      <c r="D137" s="29"/>
      <c r="E137" s="29"/>
      <c r="F137" s="29"/>
      <c r="G137" s="29"/>
      <c r="H137" s="29"/>
      <c r="I137" s="29"/>
      <c r="J137" s="29"/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3" s="2" customFormat="1" ht="15.2" customHeight="1">
      <c r="A138" s="29"/>
      <c r="B138" s="30"/>
      <c r="C138" s="26" t="s">
        <v>26</v>
      </c>
      <c r="D138" s="29"/>
      <c r="E138" s="29"/>
      <c r="F138" s="24" t="str">
        <f>E17</f>
        <v>Město Český Krumlov, nám. Svornosti 1</v>
      </c>
      <c r="G138" s="29"/>
      <c r="H138" s="29"/>
      <c r="I138" s="26" t="s">
        <v>32</v>
      </c>
      <c r="J138" s="27" t="str">
        <f>E23</f>
        <v>WÍZNER AA</v>
      </c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3" s="2" customFormat="1" ht="15.2" customHeight="1">
      <c r="A139" s="29"/>
      <c r="B139" s="30"/>
      <c r="C139" s="26" t="s">
        <v>30</v>
      </c>
      <c r="D139" s="29"/>
      <c r="E139" s="29"/>
      <c r="F139" s="24" t="str">
        <f>IF(E20="","",E20)</f>
        <v xml:space="preserve"> </v>
      </c>
      <c r="G139" s="29"/>
      <c r="H139" s="29"/>
      <c r="I139" s="26" t="s">
        <v>35</v>
      </c>
      <c r="J139" s="27" t="str">
        <f>E26</f>
        <v>Filip Šimek</v>
      </c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63" s="2" customFormat="1" ht="10.35" customHeight="1">
      <c r="A140" s="29"/>
      <c r="B140" s="30"/>
      <c r="C140" s="29"/>
      <c r="D140" s="29"/>
      <c r="E140" s="29"/>
      <c r="F140" s="29"/>
      <c r="G140" s="29"/>
      <c r="H140" s="29"/>
      <c r="I140" s="29"/>
      <c r="J140" s="29"/>
      <c r="K140" s="29"/>
      <c r="L140" s="3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63" s="11" customFormat="1" ht="29.25" customHeight="1">
      <c r="A141" s="123"/>
      <c r="B141" s="124"/>
      <c r="C141" s="125" t="s">
        <v>155</v>
      </c>
      <c r="D141" s="126" t="s">
        <v>64</v>
      </c>
      <c r="E141" s="126" t="s">
        <v>60</v>
      </c>
      <c r="F141" s="126" t="s">
        <v>61</v>
      </c>
      <c r="G141" s="126" t="s">
        <v>156</v>
      </c>
      <c r="H141" s="126" t="s">
        <v>157</v>
      </c>
      <c r="I141" s="126" t="s">
        <v>158</v>
      </c>
      <c r="J141" s="126" t="s">
        <v>129</v>
      </c>
      <c r="K141" s="127" t="s">
        <v>159</v>
      </c>
      <c r="L141" s="128"/>
      <c r="M141" s="59" t="s">
        <v>1</v>
      </c>
      <c r="N141" s="60" t="s">
        <v>43</v>
      </c>
      <c r="O141" s="60" t="s">
        <v>160</v>
      </c>
      <c r="P141" s="60" t="s">
        <v>161</v>
      </c>
      <c r="Q141" s="60" t="s">
        <v>162</v>
      </c>
      <c r="R141" s="60" t="s">
        <v>163</v>
      </c>
      <c r="S141" s="60" t="s">
        <v>164</v>
      </c>
      <c r="T141" s="61" t="s">
        <v>165</v>
      </c>
      <c r="U141" s="123"/>
      <c r="V141" s="123"/>
      <c r="W141" s="123"/>
      <c r="X141" s="123"/>
      <c r="Y141" s="123"/>
      <c r="Z141" s="123"/>
      <c r="AA141" s="123"/>
      <c r="AB141" s="123"/>
      <c r="AC141" s="123"/>
      <c r="AD141" s="123"/>
      <c r="AE141" s="123"/>
    </row>
    <row r="142" spans="1:63" s="2" customFormat="1" ht="22.9" customHeight="1">
      <c r="A142" s="29"/>
      <c r="B142" s="30"/>
      <c r="C142" s="66" t="s">
        <v>166</v>
      </c>
      <c r="D142" s="29"/>
      <c r="E142" s="29"/>
      <c r="F142" s="29"/>
      <c r="G142" s="29"/>
      <c r="H142" s="29"/>
      <c r="I142" s="29"/>
      <c r="J142" s="129">
        <f>BK142</f>
        <v>961071.13</v>
      </c>
      <c r="K142" s="29"/>
      <c r="L142" s="30"/>
      <c r="M142" s="62"/>
      <c r="N142" s="53"/>
      <c r="O142" s="63"/>
      <c r="P142" s="130">
        <f>P143+P227+P322+P325</f>
        <v>483.73094499999991</v>
      </c>
      <c r="Q142" s="63"/>
      <c r="R142" s="130">
        <f>R143+R227+R322+R325</f>
        <v>9.9321424</v>
      </c>
      <c r="S142" s="63"/>
      <c r="T142" s="131">
        <f>T143+T227+T322+T325</f>
        <v>11.988083999999999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7" t="s">
        <v>78</v>
      </c>
      <c r="AU142" s="17" t="s">
        <v>131</v>
      </c>
      <c r="BK142" s="132">
        <f>BK143+BK227+BK322+BK325</f>
        <v>961071.13</v>
      </c>
    </row>
    <row r="143" spans="1:63" s="12" customFormat="1" ht="25.9" customHeight="1">
      <c r="B143" s="133"/>
      <c r="D143" s="134" t="s">
        <v>78</v>
      </c>
      <c r="E143" s="135" t="s">
        <v>167</v>
      </c>
      <c r="F143" s="135" t="s">
        <v>168</v>
      </c>
      <c r="J143" s="136">
        <f>BK143</f>
        <v>113743</v>
      </c>
      <c r="L143" s="133"/>
      <c r="M143" s="137"/>
      <c r="N143" s="138"/>
      <c r="O143" s="138"/>
      <c r="P143" s="139">
        <f>P144+P166+P168+P193+P218+P225</f>
        <v>180.97246399999997</v>
      </c>
      <c r="Q143" s="138"/>
      <c r="R143" s="139">
        <f>R144+R166+R168+R193+R218+R225</f>
        <v>5.8709806499999999</v>
      </c>
      <c r="S143" s="138"/>
      <c r="T143" s="140">
        <f>T144+T166+T168+T193+T218+T225</f>
        <v>8.2489249999999998</v>
      </c>
      <c r="AR143" s="134" t="s">
        <v>19</v>
      </c>
      <c r="AT143" s="141" t="s">
        <v>78</v>
      </c>
      <c r="AU143" s="141" t="s">
        <v>79</v>
      </c>
      <c r="AY143" s="134" t="s">
        <v>169</v>
      </c>
      <c r="BK143" s="142">
        <f>BK144+BK166+BK168+BK193+BK218+BK225</f>
        <v>113743</v>
      </c>
    </row>
    <row r="144" spans="1:63" s="12" customFormat="1" ht="22.9" customHeight="1">
      <c r="B144" s="133"/>
      <c r="D144" s="134" t="s">
        <v>78</v>
      </c>
      <c r="E144" s="143" t="s">
        <v>170</v>
      </c>
      <c r="F144" s="143" t="s">
        <v>171</v>
      </c>
      <c r="J144" s="144">
        <f>BK144</f>
        <v>24319.46</v>
      </c>
      <c r="L144" s="133"/>
      <c r="M144" s="137"/>
      <c r="N144" s="138"/>
      <c r="O144" s="138"/>
      <c r="P144" s="139">
        <f>SUM(P145:P165)</f>
        <v>22.437125000000002</v>
      </c>
      <c r="Q144" s="138"/>
      <c r="R144" s="139">
        <f>SUM(R145:R165)</f>
        <v>2.7592784499999996</v>
      </c>
      <c r="S144" s="138"/>
      <c r="T144" s="140">
        <f>SUM(T145:T165)</f>
        <v>0</v>
      </c>
      <c r="AR144" s="134" t="s">
        <v>19</v>
      </c>
      <c r="AT144" s="141" t="s">
        <v>78</v>
      </c>
      <c r="AU144" s="141" t="s">
        <v>19</v>
      </c>
      <c r="AY144" s="134" t="s">
        <v>169</v>
      </c>
      <c r="BK144" s="142">
        <f>SUM(BK145:BK165)</f>
        <v>24319.46</v>
      </c>
    </row>
    <row r="145" spans="1:65" s="2" customFormat="1" ht="21.75" customHeight="1">
      <c r="A145" s="29"/>
      <c r="B145" s="145"/>
      <c r="C145" s="146" t="s">
        <v>19</v>
      </c>
      <c r="D145" s="146" t="s">
        <v>172</v>
      </c>
      <c r="E145" s="147" t="s">
        <v>173</v>
      </c>
      <c r="F145" s="148" t="s">
        <v>174</v>
      </c>
      <c r="G145" s="149" t="s">
        <v>175</v>
      </c>
      <c r="H145" s="150">
        <v>5</v>
      </c>
      <c r="I145" s="151">
        <v>513</v>
      </c>
      <c r="J145" s="151">
        <f>ROUND(I145*H145,2)</f>
        <v>2565</v>
      </c>
      <c r="K145" s="148" t="s">
        <v>183</v>
      </c>
      <c r="L145" s="30"/>
      <c r="M145" s="152" t="s">
        <v>1</v>
      </c>
      <c r="N145" s="153" t="s">
        <v>44</v>
      </c>
      <c r="O145" s="154">
        <v>0.19600000000000001</v>
      </c>
      <c r="P145" s="154">
        <f>O145*H145</f>
        <v>0.98</v>
      </c>
      <c r="Q145" s="154">
        <v>2.6839999999999999E-2</v>
      </c>
      <c r="R145" s="154">
        <f>Q145*H145</f>
        <v>0.13419999999999999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177</v>
      </c>
      <c r="AT145" s="156" t="s">
        <v>172</v>
      </c>
      <c r="AU145" s="156" t="s">
        <v>87</v>
      </c>
      <c r="AY145" s="17" t="s">
        <v>169</v>
      </c>
      <c r="BE145" s="157">
        <f>IF(N145="základní",J145,0)</f>
        <v>2565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19</v>
      </c>
      <c r="BK145" s="157">
        <f>ROUND(I145*H145,2)</f>
        <v>2565</v>
      </c>
      <c r="BL145" s="17" t="s">
        <v>177</v>
      </c>
      <c r="BM145" s="156" t="s">
        <v>618</v>
      </c>
    </row>
    <row r="146" spans="1:65" s="2" customFormat="1" ht="21.75" customHeight="1">
      <c r="A146" s="29"/>
      <c r="B146" s="145"/>
      <c r="C146" s="146" t="s">
        <v>87</v>
      </c>
      <c r="D146" s="146" t="s">
        <v>172</v>
      </c>
      <c r="E146" s="147" t="s">
        <v>180</v>
      </c>
      <c r="F146" s="148" t="s">
        <v>181</v>
      </c>
      <c r="G146" s="149" t="s">
        <v>182</v>
      </c>
      <c r="H146" s="150">
        <v>4.3999999999999997E-2</v>
      </c>
      <c r="I146" s="151">
        <v>42100</v>
      </c>
      <c r="J146" s="151">
        <f>ROUND(I146*H146,2)</f>
        <v>1852.4</v>
      </c>
      <c r="K146" s="148" t="s">
        <v>183</v>
      </c>
      <c r="L146" s="30"/>
      <c r="M146" s="152" t="s">
        <v>1</v>
      </c>
      <c r="N146" s="153" t="s">
        <v>44</v>
      </c>
      <c r="O146" s="154">
        <v>40.5</v>
      </c>
      <c r="P146" s="154">
        <f>O146*H146</f>
        <v>1.7819999999999998</v>
      </c>
      <c r="Q146" s="154">
        <v>1.0900000000000001</v>
      </c>
      <c r="R146" s="154">
        <f>Q146*H146</f>
        <v>4.7960000000000003E-2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177</v>
      </c>
      <c r="AT146" s="156" t="s">
        <v>172</v>
      </c>
      <c r="AU146" s="156" t="s">
        <v>87</v>
      </c>
      <c r="AY146" s="17" t="s">
        <v>169</v>
      </c>
      <c r="BE146" s="157">
        <f>IF(N146="základní",J146,0)</f>
        <v>1852.4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19</v>
      </c>
      <c r="BK146" s="157">
        <f>ROUND(I146*H146,2)</f>
        <v>1852.4</v>
      </c>
      <c r="BL146" s="17" t="s">
        <v>177</v>
      </c>
      <c r="BM146" s="156" t="s">
        <v>619</v>
      </c>
    </row>
    <row r="147" spans="1:65" s="14" customFormat="1">
      <c r="B147" s="166"/>
      <c r="D147" s="159" t="s">
        <v>179</v>
      </c>
      <c r="E147" s="167" t="s">
        <v>1</v>
      </c>
      <c r="F147" s="168" t="s">
        <v>185</v>
      </c>
      <c r="H147" s="167" t="s">
        <v>1</v>
      </c>
      <c r="L147" s="166"/>
      <c r="M147" s="169"/>
      <c r="N147" s="170"/>
      <c r="O147" s="170"/>
      <c r="P147" s="170"/>
      <c r="Q147" s="170"/>
      <c r="R147" s="170"/>
      <c r="S147" s="170"/>
      <c r="T147" s="171"/>
      <c r="AT147" s="167" t="s">
        <v>179</v>
      </c>
      <c r="AU147" s="167" t="s">
        <v>87</v>
      </c>
      <c r="AV147" s="14" t="s">
        <v>19</v>
      </c>
      <c r="AW147" s="14" t="s">
        <v>34</v>
      </c>
      <c r="AX147" s="14" t="s">
        <v>79</v>
      </c>
      <c r="AY147" s="167" t="s">
        <v>169</v>
      </c>
    </row>
    <row r="148" spans="1:65" s="13" customFormat="1">
      <c r="B148" s="158"/>
      <c r="D148" s="159" t="s">
        <v>179</v>
      </c>
      <c r="E148" s="160" t="s">
        <v>1</v>
      </c>
      <c r="F148" s="161" t="s">
        <v>620</v>
      </c>
      <c r="H148" s="162">
        <v>4.3999999999999997E-2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179</v>
      </c>
      <c r="AU148" s="160" t="s">
        <v>87</v>
      </c>
      <c r="AV148" s="13" t="s">
        <v>87</v>
      </c>
      <c r="AW148" s="13" t="s">
        <v>34</v>
      </c>
      <c r="AX148" s="13" t="s">
        <v>19</v>
      </c>
      <c r="AY148" s="160" t="s">
        <v>169</v>
      </c>
    </row>
    <row r="149" spans="1:65" s="2" customFormat="1" ht="21.75" customHeight="1">
      <c r="A149" s="29"/>
      <c r="B149" s="145"/>
      <c r="C149" s="146" t="s">
        <v>170</v>
      </c>
      <c r="D149" s="146" t="s">
        <v>172</v>
      </c>
      <c r="E149" s="147" t="s">
        <v>187</v>
      </c>
      <c r="F149" s="148" t="s">
        <v>188</v>
      </c>
      <c r="G149" s="149" t="s">
        <v>189</v>
      </c>
      <c r="H149" s="150">
        <v>2</v>
      </c>
      <c r="I149" s="151">
        <v>426</v>
      </c>
      <c r="J149" s="151">
        <f>ROUND(I149*H149,2)</f>
        <v>852</v>
      </c>
      <c r="K149" s="148" t="s">
        <v>183</v>
      </c>
      <c r="L149" s="30"/>
      <c r="M149" s="152" t="s">
        <v>1</v>
      </c>
      <c r="N149" s="153" t="s">
        <v>44</v>
      </c>
      <c r="O149" s="154">
        <v>0.68899999999999995</v>
      </c>
      <c r="P149" s="154">
        <f>O149*H149</f>
        <v>1.3779999999999999</v>
      </c>
      <c r="Q149" s="154">
        <v>0.12335</v>
      </c>
      <c r="R149" s="154">
        <f>Q149*H149</f>
        <v>0.2467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177</v>
      </c>
      <c r="AT149" s="156" t="s">
        <v>172</v>
      </c>
      <c r="AU149" s="156" t="s">
        <v>87</v>
      </c>
      <c r="AY149" s="17" t="s">
        <v>169</v>
      </c>
      <c r="BE149" s="157">
        <f>IF(N149="základní",J149,0)</f>
        <v>852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19</v>
      </c>
      <c r="BK149" s="157">
        <f>ROUND(I149*H149,2)</f>
        <v>852</v>
      </c>
      <c r="BL149" s="17" t="s">
        <v>177</v>
      </c>
      <c r="BM149" s="156" t="s">
        <v>621</v>
      </c>
    </row>
    <row r="150" spans="1:65" s="13" customFormat="1">
      <c r="B150" s="158"/>
      <c r="D150" s="159" t="s">
        <v>179</v>
      </c>
      <c r="E150" s="160" t="s">
        <v>1</v>
      </c>
      <c r="F150" s="161" t="s">
        <v>191</v>
      </c>
      <c r="H150" s="162">
        <v>2</v>
      </c>
      <c r="L150" s="158"/>
      <c r="M150" s="163"/>
      <c r="N150" s="164"/>
      <c r="O150" s="164"/>
      <c r="P150" s="164"/>
      <c r="Q150" s="164"/>
      <c r="R150" s="164"/>
      <c r="S150" s="164"/>
      <c r="T150" s="165"/>
      <c r="AT150" s="160" t="s">
        <v>179</v>
      </c>
      <c r="AU150" s="160" t="s">
        <v>87</v>
      </c>
      <c r="AV150" s="13" t="s">
        <v>87</v>
      </c>
      <c r="AW150" s="13" t="s">
        <v>34</v>
      </c>
      <c r="AX150" s="13" t="s">
        <v>19</v>
      </c>
      <c r="AY150" s="160" t="s">
        <v>169</v>
      </c>
    </row>
    <row r="151" spans="1:65" s="2" customFormat="1" ht="21.75" customHeight="1">
      <c r="A151" s="29"/>
      <c r="B151" s="145"/>
      <c r="C151" s="146" t="s">
        <v>177</v>
      </c>
      <c r="D151" s="146" t="s">
        <v>172</v>
      </c>
      <c r="E151" s="147" t="s">
        <v>192</v>
      </c>
      <c r="F151" s="148" t="s">
        <v>193</v>
      </c>
      <c r="G151" s="149" t="s">
        <v>189</v>
      </c>
      <c r="H151" s="150">
        <v>22.184999999999999</v>
      </c>
      <c r="I151" s="151">
        <v>636</v>
      </c>
      <c r="J151" s="151">
        <f>ROUND(I151*H151,2)</f>
        <v>14109.66</v>
      </c>
      <c r="K151" s="148" t="s">
        <v>183</v>
      </c>
      <c r="L151" s="30"/>
      <c r="M151" s="152" t="s">
        <v>1</v>
      </c>
      <c r="N151" s="153" t="s">
        <v>44</v>
      </c>
      <c r="O151" s="154">
        <v>0.52500000000000002</v>
      </c>
      <c r="P151" s="154">
        <f>O151*H151</f>
        <v>11.647124999999999</v>
      </c>
      <c r="Q151" s="154">
        <v>6.9169999999999995E-2</v>
      </c>
      <c r="R151" s="154">
        <f>Q151*H151</f>
        <v>1.5345364499999998</v>
      </c>
      <c r="S151" s="154">
        <v>0</v>
      </c>
      <c r="T151" s="15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177</v>
      </c>
      <c r="AT151" s="156" t="s">
        <v>172</v>
      </c>
      <c r="AU151" s="156" t="s">
        <v>87</v>
      </c>
      <c r="AY151" s="17" t="s">
        <v>169</v>
      </c>
      <c r="BE151" s="157">
        <f>IF(N151="základní",J151,0)</f>
        <v>14109.66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19</v>
      </c>
      <c r="BK151" s="157">
        <f>ROUND(I151*H151,2)</f>
        <v>14109.66</v>
      </c>
      <c r="BL151" s="17" t="s">
        <v>177</v>
      </c>
      <c r="BM151" s="156" t="s">
        <v>622</v>
      </c>
    </row>
    <row r="152" spans="1:65" s="13" customFormat="1">
      <c r="B152" s="158"/>
      <c r="D152" s="159" t="s">
        <v>179</v>
      </c>
      <c r="E152" s="160" t="s">
        <v>1</v>
      </c>
      <c r="F152" s="161" t="s">
        <v>623</v>
      </c>
      <c r="H152" s="162">
        <v>17.64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179</v>
      </c>
      <c r="AU152" s="160" t="s">
        <v>87</v>
      </c>
      <c r="AV152" s="13" t="s">
        <v>87</v>
      </c>
      <c r="AW152" s="13" t="s">
        <v>34</v>
      </c>
      <c r="AX152" s="13" t="s">
        <v>79</v>
      </c>
      <c r="AY152" s="160" t="s">
        <v>169</v>
      </c>
    </row>
    <row r="153" spans="1:65" s="13" customFormat="1">
      <c r="B153" s="158"/>
      <c r="D153" s="159" t="s">
        <v>179</v>
      </c>
      <c r="E153" s="160" t="s">
        <v>1</v>
      </c>
      <c r="F153" s="161" t="s">
        <v>624</v>
      </c>
      <c r="H153" s="162">
        <v>4.5449999999999999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179</v>
      </c>
      <c r="AU153" s="160" t="s">
        <v>87</v>
      </c>
      <c r="AV153" s="13" t="s">
        <v>87</v>
      </c>
      <c r="AW153" s="13" t="s">
        <v>34</v>
      </c>
      <c r="AX153" s="13" t="s">
        <v>79</v>
      </c>
      <c r="AY153" s="160" t="s">
        <v>169</v>
      </c>
    </row>
    <row r="154" spans="1:65" s="15" customFormat="1">
      <c r="B154" s="172"/>
      <c r="D154" s="159" t="s">
        <v>179</v>
      </c>
      <c r="E154" s="173" t="s">
        <v>1</v>
      </c>
      <c r="F154" s="174" t="s">
        <v>198</v>
      </c>
      <c r="H154" s="175">
        <v>22.185000000000002</v>
      </c>
      <c r="L154" s="172"/>
      <c r="M154" s="176"/>
      <c r="N154" s="177"/>
      <c r="O154" s="177"/>
      <c r="P154" s="177"/>
      <c r="Q154" s="177"/>
      <c r="R154" s="177"/>
      <c r="S154" s="177"/>
      <c r="T154" s="178"/>
      <c r="AT154" s="173" t="s">
        <v>179</v>
      </c>
      <c r="AU154" s="173" t="s">
        <v>87</v>
      </c>
      <c r="AV154" s="15" t="s">
        <v>177</v>
      </c>
      <c r="AW154" s="15" t="s">
        <v>34</v>
      </c>
      <c r="AX154" s="15" t="s">
        <v>19</v>
      </c>
      <c r="AY154" s="173" t="s">
        <v>169</v>
      </c>
    </row>
    <row r="155" spans="1:65" s="2" customFormat="1" ht="21.75" customHeight="1">
      <c r="A155" s="29"/>
      <c r="B155" s="145"/>
      <c r="C155" s="146" t="s">
        <v>199</v>
      </c>
      <c r="D155" s="146" t="s">
        <v>172</v>
      </c>
      <c r="E155" s="147" t="s">
        <v>200</v>
      </c>
      <c r="F155" s="148" t="s">
        <v>201</v>
      </c>
      <c r="G155" s="149" t="s">
        <v>189</v>
      </c>
      <c r="H155" s="150">
        <v>4.42</v>
      </c>
      <c r="I155" s="151">
        <v>725</v>
      </c>
      <c r="J155" s="151">
        <f>ROUND(I155*H155,2)</f>
        <v>3204.5</v>
      </c>
      <c r="K155" s="148" t="s">
        <v>183</v>
      </c>
      <c r="L155" s="30"/>
      <c r="M155" s="152" t="s">
        <v>1</v>
      </c>
      <c r="N155" s="153" t="s">
        <v>44</v>
      </c>
      <c r="O155" s="154">
        <v>0.85</v>
      </c>
      <c r="P155" s="154">
        <f>O155*H155</f>
        <v>3.7569999999999997</v>
      </c>
      <c r="Q155" s="154">
        <v>7.3249999999999996E-2</v>
      </c>
      <c r="R155" s="154">
        <f>Q155*H155</f>
        <v>0.32376499999999997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177</v>
      </c>
      <c r="AT155" s="156" t="s">
        <v>172</v>
      </c>
      <c r="AU155" s="156" t="s">
        <v>87</v>
      </c>
      <c r="AY155" s="17" t="s">
        <v>169</v>
      </c>
      <c r="BE155" s="157">
        <f>IF(N155="základní",J155,0)</f>
        <v>3204.5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19</v>
      </c>
      <c r="BK155" s="157">
        <f>ROUND(I155*H155,2)</f>
        <v>3204.5</v>
      </c>
      <c r="BL155" s="17" t="s">
        <v>177</v>
      </c>
      <c r="BM155" s="156" t="s">
        <v>625</v>
      </c>
    </row>
    <row r="156" spans="1:65" s="14" customFormat="1">
      <c r="B156" s="166"/>
      <c r="D156" s="159" t="s">
        <v>179</v>
      </c>
      <c r="E156" s="167" t="s">
        <v>1</v>
      </c>
      <c r="F156" s="168" t="s">
        <v>78</v>
      </c>
      <c r="H156" s="167" t="s">
        <v>1</v>
      </c>
      <c r="L156" s="166"/>
      <c r="M156" s="169"/>
      <c r="N156" s="170"/>
      <c r="O156" s="170"/>
      <c r="P156" s="170"/>
      <c r="Q156" s="170"/>
      <c r="R156" s="170"/>
      <c r="S156" s="170"/>
      <c r="T156" s="171"/>
      <c r="AT156" s="167" t="s">
        <v>179</v>
      </c>
      <c r="AU156" s="167" t="s">
        <v>87</v>
      </c>
      <c r="AV156" s="14" t="s">
        <v>19</v>
      </c>
      <c r="AW156" s="14" t="s">
        <v>34</v>
      </c>
      <c r="AX156" s="14" t="s">
        <v>79</v>
      </c>
      <c r="AY156" s="167" t="s">
        <v>169</v>
      </c>
    </row>
    <row r="157" spans="1:65" s="13" customFormat="1">
      <c r="B157" s="158"/>
      <c r="D157" s="159" t="s">
        <v>179</v>
      </c>
      <c r="E157" s="160" t="s">
        <v>1</v>
      </c>
      <c r="F157" s="161" t="s">
        <v>203</v>
      </c>
      <c r="H157" s="162">
        <v>4.42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179</v>
      </c>
      <c r="AU157" s="160" t="s">
        <v>87</v>
      </c>
      <c r="AV157" s="13" t="s">
        <v>87</v>
      </c>
      <c r="AW157" s="13" t="s">
        <v>34</v>
      </c>
      <c r="AX157" s="13" t="s">
        <v>19</v>
      </c>
      <c r="AY157" s="160" t="s">
        <v>169</v>
      </c>
    </row>
    <row r="158" spans="1:65" s="2" customFormat="1" ht="21.75" customHeight="1">
      <c r="A158" s="29"/>
      <c r="B158" s="145"/>
      <c r="C158" s="146" t="s">
        <v>204</v>
      </c>
      <c r="D158" s="146" t="s">
        <v>172</v>
      </c>
      <c r="E158" s="147" t="s">
        <v>205</v>
      </c>
      <c r="F158" s="148" t="s">
        <v>206</v>
      </c>
      <c r="G158" s="149" t="s">
        <v>189</v>
      </c>
      <c r="H158" s="150">
        <v>0.4</v>
      </c>
      <c r="I158" s="151">
        <v>661</v>
      </c>
      <c r="J158" s="151">
        <f>ROUND(I158*H158,2)</f>
        <v>264.39999999999998</v>
      </c>
      <c r="K158" s="148" t="s">
        <v>183</v>
      </c>
      <c r="L158" s="30"/>
      <c r="M158" s="152" t="s">
        <v>1</v>
      </c>
      <c r="N158" s="153" t="s">
        <v>44</v>
      </c>
      <c r="O158" s="154">
        <v>1.21</v>
      </c>
      <c r="P158" s="154">
        <f>O158*H158</f>
        <v>0.48399999999999999</v>
      </c>
      <c r="Q158" s="154">
        <v>0.17818000000000001</v>
      </c>
      <c r="R158" s="154">
        <f>Q158*H158</f>
        <v>7.1272000000000002E-2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177</v>
      </c>
      <c r="AT158" s="156" t="s">
        <v>172</v>
      </c>
      <c r="AU158" s="156" t="s">
        <v>87</v>
      </c>
      <c r="AY158" s="17" t="s">
        <v>169</v>
      </c>
      <c r="BE158" s="157">
        <f>IF(N158="základní",J158,0)</f>
        <v>264.39999999999998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19</v>
      </c>
      <c r="BK158" s="157">
        <f>ROUND(I158*H158,2)</f>
        <v>264.39999999999998</v>
      </c>
      <c r="BL158" s="17" t="s">
        <v>177</v>
      </c>
      <c r="BM158" s="156" t="s">
        <v>626</v>
      </c>
    </row>
    <row r="159" spans="1:65" s="13" customFormat="1">
      <c r="B159" s="158"/>
      <c r="D159" s="159" t="s">
        <v>179</v>
      </c>
      <c r="E159" s="160" t="s">
        <v>1</v>
      </c>
      <c r="F159" s="161" t="s">
        <v>627</v>
      </c>
      <c r="H159" s="162">
        <v>0.4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179</v>
      </c>
      <c r="AU159" s="160" t="s">
        <v>87</v>
      </c>
      <c r="AV159" s="13" t="s">
        <v>87</v>
      </c>
      <c r="AW159" s="13" t="s">
        <v>34</v>
      </c>
      <c r="AX159" s="13" t="s">
        <v>79</v>
      </c>
      <c r="AY159" s="160" t="s">
        <v>169</v>
      </c>
    </row>
    <row r="160" spans="1:65" s="15" customFormat="1">
      <c r="B160" s="172"/>
      <c r="D160" s="159" t="s">
        <v>179</v>
      </c>
      <c r="E160" s="173" t="s">
        <v>1</v>
      </c>
      <c r="F160" s="174" t="s">
        <v>198</v>
      </c>
      <c r="H160" s="175">
        <v>0.4</v>
      </c>
      <c r="L160" s="172"/>
      <c r="M160" s="176"/>
      <c r="N160" s="177"/>
      <c r="O160" s="177"/>
      <c r="P160" s="177"/>
      <c r="Q160" s="177"/>
      <c r="R160" s="177"/>
      <c r="S160" s="177"/>
      <c r="T160" s="178"/>
      <c r="AT160" s="173" t="s">
        <v>179</v>
      </c>
      <c r="AU160" s="173" t="s">
        <v>87</v>
      </c>
      <c r="AV160" s="15" t="s">
        <v>177</v>
      </c>
      <c r="AW160" s="15" t="s">
        <v>34</v>
      </c>
      <c r="AX160" s="15" t="s">
        <v>19</v>
      </c>
      <c r="AY160" s="173" t="s">
        <v>169</v>
      </c>
    </row>
    <row r="161" spans="1:65" s="2" customFormat="1" ht="16.5" customHeight="1">
      <c r="A161" s="29"/>
      <c r="B161" s="145"/>
      <c r="C161" s="146" t="s">
        <v>210</v>
      </c>
      <c r="D161" s="146" t="s">
        <v>172</v>
      </c>
      <c r="E161" s="147" t="s">
        <v>211</v>
      </c>
      <c r="F161" s="148" t="s">
        <v>212</v>
      </c>
      <c r="G161" s="149" t="s">
        <v>189</v>
      </c>
      <c r="H161" s="150">
        <v>1.5</v>
      </c>
      <c r="I161" s="151">
        <v>981</v>
      </c>
      <c r="J161" s="151">
        <f>ROUND(I161*H161,2)</f>
        <v>1471.5</v>
      </c>
      <c r="K161" s="148" t="s">
        <v>183</v>
      </c>
      <c r="L161" s="30"/>
      <c r="M161" s="152" t="s">
        <v>1</v>
      </c>
      <c r="N161" s="153" t="s">
        <v>44</v>
      </c>
      <c r="O161" s="154">
        <v>1.6060000000000001</v>
      </c>
      <c r="P161" s="154">
        <f>O161*H161</f>
        <v>2.4090000000000003</v>
      </c>
      <c r="Q161" s="154">
        <v>0.26723000000000002</v>
      </c>
      <c r="R161" s="154">
        <f>Q161*H161</f>
        <v>0.40084500000000001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177</v>
      </c>
      <c r="AT161" s="156" t="s">
        <v>172</v>
      </c>
      <c r="AU161" s="156" t="s">
        <v>87</v>
      </c>
      <c r="AY161" s="17" t="s">
        <v>169</v>
      </c>
      <c r="BE161" s="157">
        <f>IF(N161="základní",J161,0)</f>
        <v>1471.5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19</v>
      </c>
      <c r="BK161" s="157">
        <f>ROUND(I161*H161,2)</f>
        <v>1471.5</v>
      </c>
      <c r="BL161" s="17" t="s">
        <v>177</v>
      </c>
      <c r="BM161" s="156" t="s">
        <v>628</v>
      </c>
    </row>
    <row r="162" spans="1:65" s="14" customFormat="1">
      <c r="B162" s="166"/>
      <c r="D162" s="159" t="s">
        <v>179</v>
      </c>
      <c r="E162" s="167" t="s">
        <v>1</v>
      </c>
      <c r="F162" s="168" t="s">
        <v>214</v>
      </c>
      <c r="H162" s="167" t="s">
        <v>1</v>
      </c>
      <c r="L162" s="166"/>
      <c r="M162" s="169"/>
      <c r="N162" s="170"/>
      <c r="O162" s="170"/>
      <c r="P162" s="170"/>
      <c r="Q162" s="170"/>
      <c r="R162" s="170"/>
      <c r="S162" s="170"/>
      <c r="T162" s="171"/>
      <c r="AT162" s="167" t="s">
        <v>179</v>
      </c>
      <c r="AU162" s="167" t="s">
        <v>87</v>
      </c>
      <c r="AV162" s="14" t="s">
        <v>19</v>
      </c>
      <c r="AW162" s="14" t="s">
        <v>34</v>
      </c>
      <c r="AX162" s="14" t="s">
        <v>79</v>
      </c>
      <c r="AY162" s="167" t="s">
        <v>169</v>
      </c>
    </row>
    <row r="163" spans="1:65" s="13" customFormat="1">
      <c r="B163" s="158"/>
      <c r="D163" s="159" t="s">
        <v>179</v>
      </c>
      <c r="E163" s="160" t="s">
        <v>1</v>
      </c>
      <c r="F163" s="161" t="s">
        <v>215</v>
      </c>
      <c r="H163" s="162">
        <v>0.79500000000000004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179</v>
      </c>
      <c r="AU163" s="160" t="s">
        <v>87</v>
      </c>
      <c r="AV163" s="13" t="s">
        <v>87</v>
      </c>
      <c r="AW163" s="13" t="s">
        <v>34</v>
      </c>
      <c r="AX163" s="13" t="s">
        <v>79</v>
      </c>
      <c r="AY163" s="160" t="s">
        <v>169</v>
      </c>
    </row>
    <row r="164" spans="1:65" s="13" customFormat="1">
      <c r="B164" s="158"/>
      <c r="D164" s="159" t="s">
        <v>179</v>
      </c>
      <c r="E164" s="160" t="s">
        <v>1</v>
      </c>
      <c r="F164" s="161" t="s">
        <v>216</v>
      </c>
      <c r="H164" s="162">
        <v>0.70499999999999996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179</v>
      </c>
      <c r="AU164" s="160" t="s">
        <v>87</v>
      </c>
      <c r="AV164" s="13" t="s">
        <v>87</v>
      </c>
      <c r="AW164" s="13" t="s">
        <v>34</v>
      </c>
      <c r="AX164" s="13" t="s">
        <v>79</v>
      </c>
      <c r="AY164" s="160" t="s">
        <v>169</v>
      </c>
    </row>
    <row r="165" spans="1:65" s="15" customFormat="1">
      <c r="B165" s="172"/>
      <c r="D165" s="159" t="s">
        <v>179</v>
      </c>
      <c r="E165" s="173" t="s">
        <v>1</v>
      </c>
      <c r="F165" s="174" t="s">
        <v>198</v>
      </c>
      <c r="H165" s="175">
        <v>1.5</v>
      </c>
      <c r="L165" s="172"/>
      <c r="M165" s="176"/>
      <c r="N165" s="177"/>
      <c r="O165" s="177"/>
      <c r="P165" s="177"/>
      <c r="Q165" s="177"/>
      <c r="R165" s="177"/>
      <c r="S165" s="177"/>
      <c r="T165" s="178"/>
      <c r="AT165" s="173" t="s">
        <v>179</v>
      </c>
      <c r="AU165" s="173" t="s">
        <v>87</v>
      </c>
      <c r="AV165" s="15" t="s">
        <v>177</v>
      </c>
      <c r="AW165" s="15" t="s">
        <v>34</v>
      </c>
      <c r="AX165" s="15" t="s">
        <v>19</v>
      </c>
      <c r="AY165" s="173" t="s">
        <v>169</v>
      </c>
    </row>
    <row r="166" spans="1:65" s="12" customFormat="1" ht="22.9" customHeight="1">
      <c r="B166" s="133"/>
      <c r="D166" s="134" t="s">
        <v>78</v>
      </c>
      <c r="E166" s="143" t="s">
        <v>177</v>
      </c>
      <c r="F166" s="143" t="s">
        <v>217</v>
      </c>
      <c r="J166" s="144">
        <f>BK166</f>
        <v>416</v>
      </c>
      <c r="L166" s="133"/>
      <c r="M166" s="137"/>
      <c r="N166" s="138"/>
      <c r="O166" s="138"/>
      <c r="P166" s="139">
        <f>P167</f>
        <v>0.8</v>
      </c>
      <c r="Q166" s="138"/>
      <c r="R166" s="139">
        <f>R167</f>
        <v>9.1120000000000007E-2</v>
      </c>
      <c r="S166" s="138"/>
      <c r="T166" s="140">
        <f>T167</f>
        <v>0</v>
      </c>
      <c r="AR166" s="134" t="s">
        <v>19</v>
      </c>
      <c r="AT166" s="141" t="s">
        <v>78</v>
      </c>
      <c r="AU166" s="141" t="s">
        <v>19</v>
      </c>
      <c r="AY166" s="134" t="s">
        <v>169</v>
      </c>
      <c r="BK166" s="142">
        <f>BK167</f>
        <v>416</v>
      </c>
    </row>
    <row r="167" spans="1:65" s="2" customFormat="1" ht="16.5" customHeight="1">
      <c r="A167" s="29"/>
      <c r="B167" s="145"/>
      <c r="C167" s="146" t="s">
        <v>218</v>
      </c>
      <c r="D167" s="146" t="s">
        <v>172</v>
      </c>
      <c r="E167" s="147" t="s">
        <v>219</v>
      </c>
      <c r="F167" s="148" t="s">
        <v>220</v>
      </c>
      <c r="G167" s="149" t="s">
        <v>175</v>
      </c>
      <c r="H167" s="150">
        <v>4</v>
      </c>
      <c r="I167" s="151">
        <v>104</v>
      </c>
      <c r="J167" s="151">
        <f>ROUND(I167*H167,2)</f>
        <v>416</v>
      </c>
      <c r="K167" s="148" t="s">
        <v>183</v>
      </c>
      <c r="L167" s="30"/>
      <c r="M167" s="152" t="s">
        <v>1</v>
      </c>
      <c r="N167" s="153" t="s">
        <v>44</v>
      </c>
      <c r="O167" s="154">
        <v>0.2</v>
      </c>
      <c r="P167" s="154">
        <f>O167*H167</f>
        <v>0.8</v>
      </c>
      <c r="Q167" s="154">
        <v>2.2780000000000002E-2</v>
      </c>
      <c r="R167" s="154">
        <f>Q167*H167</f>
        <v>9.1120000000000007E-2</v>
      </c>
      <c r="S167" s="154">
        <v>0</v>
      </c>
      <c r="T167" s="15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177</v>
      </c>
      <c r="AT167" s="156" t="s">
        <v>172</v>
      </c>
      <c r="AU167" s="156" t="s">
        <v>87</v>
      </c>
      <c r="AY167" s="17" t="s">
        <v>169</v>
      </c>
      <c r="BE167" s="157">
        <f>IF(N167="základní",J167,0)</f>
        <v>416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19</v>
      </c>
      <c r="BK167" s="157">
        <f>ROUND(I167*H167,2)</f>
        <v>416</v>
      </c>
      <c r="BL167" s="17" t="s">
        <v>177</v>
      </c>
      <c r="BM167" s="156" t="s">
        <v>629</v>
      </c>
    </row>
    <row r="168" spans="1:65" s="12" customFormat="1" ht="22.9" customHeight="1">
      <c r="B168" s="133"/>
      <c r="D168" s="134" t="s">
        <v>78</v>
      </c>
      <c r="E168" s="143" t="s">
        <v>204</v>
      </c>
      <c r="F168" s="143" t="s">
        <v>222</v>
      </c>
      <c r="J168" s="144">
        <f>BK168</f>
        <v>38040.75</v>
      </c>
      <c r="L168" s="133"/>
      <c r="M168" s="137"/>
      <c r="N168" s="138"/>
      <c r="O168" s="138"/>
      <c r="P168" s="139">
        <f>SUM(P169:P192)</f>
        <v>65.702195999999986</v>
      </c>
      <c r="Q168" s="138"/>
      <c r="R168" s="139">
        <f>SUM(R169:R192)</f>
        <v>3.0175422000000003</v>
      </c>
      <c r="S168" s="138"/>
      <c r="T168" s="140">
        <f>SUM(T169:T192)</f>
        <v>0</v>
      </c>
      <c r="AR168" s="134" t="s">
        <v>19</v>
      </c>
      <c r="AT168" s="141" t="s">
        <v>78</v>
      </c>
      <c r="AU168" s="141" t="s">
        <v>19</v>
      </c>
      <c r="AY168" s="134" t="s">
        <v>169</v>
      </c>
      <c r="BK168" s="142">
        <f>SUM(BK169:BK192)</f>
        <v>38040.75</v>
      </c>
    </row>
    <row r="169" spans="1:65" s="2" customFormat="1" ht="21.75" customHeight="1">
      <c r="A169" s="29"/>
      <c r="B169" s="145"/>
      <c r="C169" s="146" t="s">
        <v>223</v>
      </c>
      <c r="D169" s="146" t="s">
        <v>172</v>
      </c>
      <c r="E169" s="147" t="s">
        <v>224</v>
      </c>
      <c r="F169" s="148" t="s">
        <v>225</v>
      </c>
      <c r="G169" s="149" t="s">
        <v>189</v>
      </c>
      <c r="H169" s="150">
        <v>3.4</v>
      </c>
      <c r="I169" s="151">
        <v>889</v>
      </c>
      <c r="J169" s="151">
        <f>ROUND(I169*H169,2)</f>
        <v>3022.6</v>
      </c>
      <c r="K169" s="148" t="s">
        <v>183</v>
      </c>
      <c r="L169" s="30"/>
      <c r="M169" s="152" t="s">
        <v>1</v>
      </c>
      <c r="N169" s="153" t="s">
        <v>44</v>
      </c>
      <c r="O169" s="154">
        <v>1.728</v>
      </c>
      <c r="P169" s="154">
        <f>O169*H169</f>
        <v>5.8751999999999995</v>
      </c>
      <c r="Q169" s="154">
        <v>3.8899999999999997E-2</v>
      </c>
      <c r="R169" s="154">
        <f>Q169*H169</f>
        <v>0.13225999999999999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177</v>
      </c>
      <c r="AT169" s="156" t="s">
        <v>172</v>
      </c>
      <c r="AU169" s="156" t="s">
        <v>87</v>
      </c>
      <c r="AY169" s="17" t="s">
        <v>169</v>
      </c>
      <c r="BE169" s="157">
        <f>IF(N169="základní",J169,0)</f>
        <v>3022.6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19</v>
      </c>
      <c r="BK169" s="157">
        <f>ROUND(I169*H169,2)</f>
        <v>3022.6</v>
      </c>
      <c r="BL169" s="17" t="s">
        <v>177</v>
      </c>
      <c r="BM169" s="156" t="s">
        <v>630</v>
      </c>
    </row>
    <row r="170" spans="1:65" s="2" customFormat="1" ht="21.75" customHeight="1">
      <c r="A170" s="29"/>
      <c r="B170" s="145"/>
      <c r="C170" s="146" t="s">
        <v>24</v>
      </c>
      <c r="D170" s="146" t="s">
        <v>172</v>
      </c>
      <c r="E170" s="147" t="s">
        <v>227</v>
      </c>
      <c r="F170" s="148" t="s">
        <v>228</v>
      </c>
      <c r="G170" s="149" t="s">
        <v>189</v>
      </c>
      <c r="H170" s="150">
        <v>47.37</v>
      </c>
      <c r="I170" s="151">
        <v>268</v>
      </c>
      <c r="J170" s="151">
        <f>ROUND(I170*H170,2)</f>
        <v>12695.16</v>
      </c>
      <c r="K170" s="148" t="s">
        <v>183</v>
      </c>
      <c r="L170" s="30"/>
      <c r="M170" s="152" t="s">
        <v>1</v>
      </c>
      <c r="N170" s="153" t="s">
        <v>44</v>
      </c>
      <c r="O170" s="154">
        <v>0.47</v>
      </c>
      <c r="P170" s="154">
        <f>O170*H170</f>
        <v>22.263899999999996</v>
      </c>
      <c r="Q170" s="154">
        <v>1.8380000000000001E-2</v>
      </c>
      <c r="R170" s="154">
        <f>Q170*H170</f>
        <v>0.87066060000000001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177</v>
      </c>
      <c r="AT170" s="156" t="s">
        <v>172</v>
      </c>
      <c r="AU170" s="156" t="s">
        <v>87</v>
      </c>
      <c r="AY170" s="17" t="s">
        <v>169</v>
      </c>
      <c r="BE170" s="157">
        <f>IF(N170="základní",J170,0)</f>
        <v>12695.16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19</v>
      </c>
      <c r="BK170" s="157">
        <f>ROUND(I170*H170,2)</f>
        <v>12695.16</v>
      </c>
      <c r="BL170" s="17" t="s">
        <v>177</v>
      </c>
      <c r="BM170" s="156" t="s">
        <v>631</v>
      </c>
    </row>
    <row r="171" spans="1:65" s="13" customFormat="1">
      <c r="B171" s="158"/>
      <c r="D171" s="159" t="s">
        <v>179</v>
      </c>
      <c r="E171" s="160" t="s">
        <v>1</v>
      </c>
      <c r="F171" s="161" t="s">
        <v>632</v>
      </c>
      <c r="H171" s="162">
        <v>35.28</v>
      </c>
      <c r="L171" s="158"/>
      <c r="M171" s="163"/>
      <c r="N171" s="164"/>
      <c r="O171" s="164"/>
      <c r="P171" s="164"/>
      <c r="Q171" s="164"/>
      <c r="R171" s="164"/>
      <c r="S171" s="164"/>
      <c r="T171" s="165"/>
      <c r="AT171" s="160" t="s">
        <v>179</v>
      </c>
      <c r="AU171" s="160" t="s">
        <v>87</v>
      </c>
      <c r="AV171" s="13" t="s">
        <v>87</v>
      </c>
      <c r="AW171" s="13" t="s">
        <v>34</v>
      </c>
      <c r="AX171" s="13" t="s">
        <v>79</v>
      </c>
      <c r="AY171" s="160" t="s">
        <v>169</v>
      </c>
    </row>
    <row r="172" spans="1:65" s="13" customFormat="1">
      <c r="B172" s="158"/>
      <c r="D172" s="159" t="s">
        <v>179</v>
      </c>
      <c r="E172" s="160" t="s">
        <v>1</v>
      </c>
      <c r="F172" s="161" t="s">
        <v>633</v>
      </c>
      <c r="H172" s="162">
        <v>9.09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179</v>
      </c>
      <c r="AU172" s="160" t="s">
        <v>87</v>
      </c>
      <c r="AV172" s="13" t="s">
        <v>87</v>
      </c>
      <c r="AW172" s="13" t="s">
        <v>34</v>
      </c>
      <c r="AX172" s="13" t="s">
        <v>79</v>
      </c>
      <c r="AY172" s="160" t="s">
        <v>169</v>
      </c>
    </row>
    <row r="173" spans="1:65" s="13" customFormat="1">
      <c r="B173" s="158"/>
      <c r="D173" s="159" t="s">
        <v>179</v>
      </c>
      <c r="E173" s="160" t="s">
        <v>1</v>
      </c>
      <c r="F173" s="161" t="s">
        <v>170</v>
      </c>
      <c r="H173" s="162">
        <v>3</v>
      </c>
      <c r="L173" s="158"/>
      <c r="M173" s="163"/>
      <c r="N173" s="164"/>
      <c r="O173" s="164"/>
      <c r="P173" s="164"/>
      <c r="Q173" s="164"/>
      <c r="R173" s="164"/>
      <c r="S173" s="164"/>
      <c r="T173" s="165"/>
      <c r="AT173" s="160" t="s">
        <v>179</v>
      </c>
      <c r="AU173" s="160" t="s">
        <v>87</v>
      </c>
      <c r="AV173" s="13" t="s">
        <v>87</v>
      </c>
      <c r="AW173" s="13" t="s">
        <v>34</v>
      </c>
      <c r="AX173" s="13" t="s">
        <v>79</v>
      </c>
      <c r="AY173" s="160" t="s">
        <v>169</v>
      </c>
    </row>
    <row r="174" spans="1:65" s="15" customFormat="1">
      <c r="B174" s="172"/>
      <c r="D174" s="159" t="s">
        <v>179</v>
      </c>
      <c r="E174" s="173" t="s">
        <v>1</v>
      </c>
      <c r="F174" s="174" t="s">
        <v>198</v>
      </c>
      <c r="H174" s="175">
        <v>47.370000000000005</v>
      </c>
      <c r="L174" s="172"/>
      <c r="M174" s="176"/>
      <c r="N174" s="177"/>
      <c r="O174" s="177"/>
      <c r="P174" s="177"/>
      <c r="Q174" s="177"/>
      <c r="R174" s="177"/>
      <c r="S174" s="177"/>
      <c r="T174" s="178"/>
      <c r="AT174" s="173" t="s">
        <v>179</v>
      </c>
      <c r="AU174" s="173" t="s">
        <v>87</v>
      </c>
      <c r="AV174" s="15" t="s">
        <v>177</v>
      </c>
      <c r="AW174" s="15" t="s">
        <v>34</v>
      </c>
      <c r="AX174" s="15" t="s">
        <v>19</v>
      </c>
      <c r="AY174" s="173" t="s">
        <v>169</v>
      </c>
    </row>
    <row r="175" spans="1:65" s="2" customFormat="1" ht="21.75" customHeight="1">
      <c r="A175" s="29"/>
      <c r="B175" s="145"/>
      <c r="C175" s="146" t="s">
        <v>232</v>
      </c>
      <c r="D175" s="146" t="s">
        <v>172</v>
      </c>
      <c r="E175" s="147" t="s">
        <v>233</v>
      </c>
      <c r="F175" s="148" t="s">
        <v>234</v>
      </c>
      <c r="G175" s="149" t="s">
        <v>189</v>
      </c>
      <c r="H175" s="150">
        <v>3.024</v>
      </c>
      <c r="I175" s="151">
        <v>739</v>
      </c>
      <c r="J175" s="151">
        <f>ROUND(I175*H175,2)</f>
        <v>2234.7399999999998</v>
      </c>
      <c r="K175" s="148" t="s">
        <v>183</v>
      </c>
      <c r="L175" s="30"/>
      <c r="M175" s="152" t="s">
        <v>1</v>
      </c>
      <c r="N175" s="153" t="s">
        <v>44</v>
      </c>
      <c r="O175" s="154">
        <v>1.379</v>
      </c>
      <c r="P175" s="154">
        <f>O175*H175</f>
        <v>4.170096</v>
      </c>
      <c r="Q175" s="154">
        <v>3.8899999999999997E-2</v>
      </c>
      <c r="R175" s="154">
        <f>Q175*H175</f>
        <v>0.11763359999999999</v>
      </c>
      <c r="S175" s="154">
        <v>0</v>
      </c>
      <c r="T175" s="15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177</v>
      </c>
      <c r="AT175" s="156" t="s">
        <v>172</v>
      </c>
      <c r="AU175" s="156" t="s">
        <v>87</v>
      </c>
      <c r="AY175" s="17" t="s">
        <v>169</v>
      </c>
      <c r="BE175" s="157">
        <f>IF(N175="základní",J175,0)</f>
        <v>2234.7399999999998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7" t="s">
        <v>19</v>
      </c>
      <c r="BK175" s="157">
        <f>ROUND(I175*H175,2)</f>
        <v>2234.7399999999998</v>
      </c>
      <c r="BL175" s="17" t="s">
        <v>177</v>
      </c>
      <c r="BM175" s="156" t="s">
        <v>634</v>
      </c>
    </row>
    <row r="176" spans="1:65" s="14" customFormat="1">
      <c r="B176" s="166"/>
      <c r="D176" s="159" t="s">
        <v>179</v>
      </c>
      <c r="E176" s="167" t="s">
        <v>1</v>
      </c>
      <c r="F176" s="168" t="s">
        <v>236</v>
      </c>
      <c r="H176" s="167" t="s">
        <v>1</v>
      </c>
      <c r="L176" s="166"/>
      <c r="M176" s="169"/>
      <c r="N176" s="170"/>
      <c r="O176" s="170"/>
      <c r="P176" s="170"/>
      <c r="Q176" s="170"/>
      <c r="R176" s="170"/>
      <c r="S176" s="170"/>
      <c r="T176" s="171"/>
      <c r="AT176" s="167" t="s">
        <v>179</v>
      </c>
      <c r="AU176" s="167" t="s">
        <v>87</v>
      </c>
      <c r="AV176" s="14" t="s">
        <v>19</v>
      </c>
      <c r="AW176" s="14" t="s">
        <v>34</v>
      </c>
      <c r="AX176" s="14" t="s">
        <v>79</v>
      </c>
      <c r="AY176" s="167" t="s">
        <v>169</v>
      </c>
    </row>
    <row r="177" spans="1:65" s="13" customFormat="1">
      <c r="B177" s="158"/>
      <c r="D177" s="159" t="s">
        <v>179</v>
      </c>
      <c r="E177" s="160" t="s">
        <v>1</v>
      </c>
      <c r="F177" s="161" t="s">
        <v>237</v>
      </c>
      <c r="H177" s="162">
        <v>3.024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179</v>
      </c>
      <c r="AU177" s="160" t="s">
        <v>87</v>
      </c>
      <c r="AV177" s="13" t="s">
        <v>87</v>
      </c>
      <c r="AW177" s="13" t="s">
        <v>34</v>
      </c>
      <c r="AX177" s="13" t="s">
        <v>19</v>
      </c>
      <c r="AY177" s="160" t="s">
        <v>169</v>
      </c>
    </row>
    <row r="178" spans="1:65" s="2" customFormat="1" ht="21.75" customHeight="1">
      <c r="A178" s="29"/>
      <c r="B178" s="145"/>
      <c r="C178" s="146" t="s">
        <v>238</v>
      </c>
      <c r="D178" s="146" t="s">
        <v>172</v>
      </c>
      <c r="E178" s="147" t="s">
        <v>239</v>
      </c>
      <c r="F178" s="148" t="s">
        <v>240</v>
      </c>
      <c r="G178" s="149" t="s">
        <v>175</v>
      </c>
      <c r="H178" s="150">
        <v>1</v>
      </c>
      <c r="I178" s="151">
        <v>1640</v>
      </c>
      <c r="J178" s="151">
        <f>ROUND(I178*H178,2)</f>
        <v>1640</v>
      </c>
      <c r="K178" s="148" t="s">
        <v>183</v>
      </c>
      <c r="L178" s="30"/>
      <c r="M178" s="152" t="s">
        <v>1</v>
      </c>
      <c r="N178" s="153" t="s">
        <v>44</v>
      </c>
      <c r="O178" s="154">
        <v>2.431</v>
      </c>
      <c r="P178" s="154">
        <f>O178*H178</f>
        <v>2.431</v>
      </c>
      <c r="Q178" s="154">
        <v>0.1575</v>
      </c>
      <c r="R178" s="154">
        <f>Q178*H178</f>
        <v>0.1575</v>
      </c>
      <c r="S178" s="154">
        <v>0</v>
      </c>
      <c r="T178" s="155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177</v>
      </c>
      <c r="AT178" s="156" t="s">
        <v>172</v>
      </c>
      <c r="AU178" s="156" t="s">
        <v>87</v>
      </c>
      <c r="AY178" s="17" t="s">
        <v>169</v>
      </c>
      <c r="BE178" s="157">
        <f>IF(N178="základní",J178,0)</f>
        <v>1640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7" t="s">
        <v>19</v>
      </c>
      <c r="BK178" s="157">
        <f>ROUND(I178*H178,2)</f>
        <v>1640</v>
      </c>
      <c r="BL178" s="17" t="s">
        <v>177</v>
      </c>
      <c r="BM178" s="156" t="s">
        <v>635</v>
      </c>
    </row>
    <row r="179" spans="1:65" s="14" customFormat="1">
      <c r="B179" s="166"/>
      <c r="D179" s="159" t="s">
        <v>179</v>
      </c>
      <c r="E179" s="167" t="s">
        <v>1</v>
      </c>
      <c r="F179" s="168" t="s">
        <v>242</v>
      </c>
      <c r="H179" s="167" t="s">
        <v>1</v>
      </c>
      <c r="L179" s="166"/>
      <c r="M179" s="169"/>
      <c r="N179" s="170"/>
      <c r="O179" s="170"/>
      <c r="P179" s="170"/>
      <c r="Q179" s="170"/>
      <c r="R179" s="170"/>
      <c r="S179" s="170"/>
      <c r="T179" s="171"/>
      <c r="AT179" s="167" t="s">
        <v>179</v>
      </c>
      <c r="AU179" s="167" t="s">
        <v>87</v>
      </c>
      <c r="AV179" s="14" t="s">
        <v>19</v>
      </c>
      <c r="AW179" s="14" t="s">
        <v>34</v>
      </c>
      <c r="AX179" s="14" t="s">
        <v>79</v>
      </c>
      <c r="AY179" s="167" t="s">
        <v>169</v>
      </c>
    </row>
    <row r="180" spans="1:65" s="13" customFormat="1">
      <c r="B180" s="158"/>
      <c r="D180" s="159" t="s">
        <v>179</v>
      </c>
      <c r="E180" s="160" t="s">
        <v>1</v>
      </c>
      <c r="F180" s="161" t="s">
        <v>19</v>
      </c>
      <c r="H180" s="162">
        <v>1</v>
      </c>
      <c r="L180" s="158"/>
      <c r="M180" s="163"/>
      <c r="N180" s="164"/>
      <c r="O180" s="164"/>
      <c r="P180" s="164"/>
      <c r="Q180" s="164"/>
      <c r="R180" s="164"/>
      <c r="S180" s="164"/>
      <c r="T180" s="165"/>
      <c r="AT180" s="160" t="s">
        <v>179</v>
      </c>
      <c r="AU180" s="160" t="s">
        <v>87</v>
      </c>
      <c r="AV180" s="13" t="s">
        <v>87</v>
      </c>
      <c r="AW180" s="13" t="s">
        <v>34</v>
      </c>
      <c r="AX180" s="13" t="s">
        <v>19</v>
      </c>
      <c r="AY180" s="160" t="s">
        <v>169</v>
      </c>
    </row>
    <row r="181" spans="1:65" s="2" customFormat="1" ht="21.75" customHeight="1">
      <c r="A181" s="29"/>
      <c r="B181" s="145"/>
      <c r="C181" s="146" t="s">
        <v>243</v>
      </c>
      <c r="D181" s="146" t="s">
        <v>172</v>
      </c>
      <c r="E181" s="147" t="s">
        <v>244</v>
      </c>
      <c r="F181" s="148" t="s">
        <v>245</v>
      </c>
      <c r="G181" s="149" t="s">
        <v>189</v>
      </c>
      <c r="H181" s="150">
        <v>64.7</v>
      </c>
      <c r="I181" s="151">
        <v>239</v>
      </c>
      <c r="J181" s="151">
        <f>ROUND(I181*H181,2)</f>
        <v>15463.3</v>
      </c>
      <c r="K181" s="148" t="s">
        <v>183</v>
      </c>
      <c r="L181" s="30"/>
      <c r="M181" s="152" t="s">
        <v>1</v>
      </c>
      <c r="N181" s="153" t="s">
        <v>44</v>
      </c>
      <c r="O181" s="154">
        <v>0.40500000000000003</v>
      </c>
      <c r="P181" s="154">
        <f>O181*H181</f>
        <v>26.203500000000002</v>
      </c>
      <c r="Q181" s="154">
        <v>2.6200000000000001E-2</v>
      </c>
      <c r="R181" s="154">
        <f>Q181*H181</f>
        <v>1.6951400000000001</v>
      </c>
      <c r="S181" s="154">
        <v>0</v>
      </c>
      <c r="T181" s="15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6" t="s">
        <v>177</v>
      </c>
      <c r="AT181" s="156" t="s">
        <v>172</v>
      </c>
      <c r="AU181" s="156" t="s">
        <v>87</v>
      </c>
      <c r="AY181" s="17" t="s">
        <v>169</v>
      </c>
      <c r="BE181" s="157">
        <f>IF(N181="základní",J181,0)</f>
        <v>15463.3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7" t="s">
        <v>19</v>
      </c>
      <c r="BK181" s="157">
        <f>ROUND(I181*H181,2)</f>
        <v>15463.3</v>
      </c>
      <c r="BL181" s="17" t="s">
        <v>177</v>
      </c>
      <c r="BM181" s="156" t="s">
        <v>636</v>
      </c>
    </row>
    <row r="182" spans="1:65" s="14" customFormat="1">
      <c r="B182" s="166"/>
      <c r="D182" s="159" t="s">
        <v>179</v>
      </c>
      <c r="E182" s="167" t="s">
        <v>1</v>
      </c>
      <c r="F182" s="168" t="s">
        <v>247</v>
      </c>
      <c r="H182" s="167" t="s">
        <v>1</v>
      </c>
      <c r="L182" s="166"/>
      <c r="M182" s="169"/>
      <c r="N182" s="170"/>
      <c r="O182" s="170"/>
      <c r="P182" s="170"/>
      <c r="Q182" s="170"/>
      <c r="R182" s="170"/>
      <c r="S182" s="170"/>
      <c r="T182" s="171"/>
      <c r="AT182" s="167" t="s">
        <v>179</v>
      </c>
      <c r="AU182" s="167" t="s">
        <v>87</v>
      </c>
      <c r="AV182" s="14" t="s">
        <v>19</v>
      </c>
      <c r="AW182" s="14" t="s">
        <v>34</v>
      </c>
      <c r="AX182" s="14" t="s">
        <v>79</v>
      </c>
      <c r="AY182" s="167" t="s">
        <v>169</v>
      </c>
    </row>
    <row r="183" spans="1:65" s="13" customFormat="1">
      <c r="B183" s="158"/>
      <c r="D183" s="159" t="s">
        <v>179</v>
      </c>
      <c r="E183" s="160" t="s">
        <v>1</v>
      </c>
      <c r="F183" s="161" t="s">
        <v>637</v>
      </c>
      <c r="H183" s="162">
        <v>64.7</v>
      </c>
      <c r="L183" s="158"/>
      <c r="M183" s="163"/>
      <c r="N183" s="164"/>
      <c r="O183" s="164"/>
      <c r="P183" s="164"/>
      <c r="Q183" s="164"/>
      <c r="R183" s="164"/>
      <c r="S183" s="164"/>
      <c r="T183" s="165"/>
      <c r="AT183" s="160" t="s">
        <v>179</v>
      </c>
      <c r="AU183" s="160" t="s">
        <v>87</v>
      </c>
      <c r="AV183" s="13" t="s">
        <v>87</v>
      </c>
      <c r="AW183" s="13" t="s">
        <v>34</v>
      </c>
      <c r="AX183" s="13" t="s">
        <v>19</v>
      </c>
      <c r="AY183" s="160" t="s">
        <v>169</v>
      </c>
    </row>
    <row r="184" spans="1:65" s="2" customFormat="1" ht="16.5" customHeight="1">
      <c r="A184" s="29"/>
      <c r="B184" s="145"/>
      <c r="C184" s="146" t="s">
        <v>249</v>
      </c>
      <c r="D184" s="146" t="s">
        <v>172</v>
      </c>
      <c r="E184" s="147" t="s">
        <v>250</v>
      </c>
      <c r="F184" s="148" t="s">
        <v>251</v>
      </c>
      <c r="G184" s="149" t="s">
        <v>189</v>
      </c>
      <c r="H184" s="150">
        <v>1.05</v>
      </c>
      <c r="I184" s="151">
        <v>139</v>
      </c>
      <c r="J184" s="151">
        <f>ROUND(I184*H184,2)</f>
        <v>145.94999999999999</v>
      </c>
      <c r="K184" s="148" t="s">
        <v>183</v>
      </c>
      <c r="L184" s="30"/>
      <c r="M184" s="152" t="s">
        <v>1</v>
      </c>
      <c r="N184" s="153" t="s">
        <v>44</v>
      </c>
      <c r="O184" s="154">
        <v>0.28999999999999998</v>
      </c>
      <c r="P184" s="154">
        <f>O184*H184</f>
        <v>0.30449999999999999</v>
      </c>
      <c r="Q184" s="154">
        <v>3.6000000000000002E-4</v>
      </c>
      <c r="R184" s="154">
        <f>Q184*H184</f>
        <v>3.7800000000000003E-4</v>
      </c>
      <c r="S184" s="154">
        <v>0</v>
      </c>
      <c r="T184" s="155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6" t="s">
        <v>177</v>
      </c>
      <c r="AT184" s="156" t="s">
        <v>172</v>
      </c>
      <c r="AU184" s="156" t="s">
        <v>87</v>
      </c>
      <c r="AY184" s="17" t="s">
        <v>169</v>
      </c>
      <c r="BE184" s="157">
        <f>IF(N184="základní",J184,0)</f>
        <v>145.94999999999999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19</v>
      </c>
      <c r="BK184" s="157">
        <f>ROUND(I184*H184,2)</f>
        <v>145.94999999999999</v>
      </c>
      <c r="BL184" s="17" t="s">
        <v>177</v>
      </c>
      <c r="BM184" s="156" t="s">
        <v>638</v>
      </c>
    </row>
    <row r="185" spans="1:65" s="14" customFormat="1">
      <c r="B185" s="166"/>
      <c r="D185" s="159" t="s">
        <v>179</v>
      </c>
      <c r="E185" s="167" t="s">
        <v>1</v>
      </c>
      <c r="F185" s="168" t="s">
        <v>253</v>
      </c>
      <c r="H185" s="167" t="s">
        <v>1</v>
      </c>
      <c r="L185" s="166"/>
      <c r="M185" s="169"/>
      <c r="N185" s="170"/>
      <c r="O185" s="170"/>
      <c r="P185" s="170"/>
      <c r="Q185" s="170"/>
      <c r="R185" s="170"/>
      <c r="S185" s="170"/>
      <c r="T185" s="171"/>
      <c r="AT185" s="167" t="s">
        <v>179</v>
      </c>
      <c r="AU185" s="167" t="s">
        <v>87</v>
      </c>
      <c r="AV185" s="14" t="s">
        <v>19</v>
      </c>
      <c r="AW185" s="14" t="s">
        <v>34</v>
      </c>
      <c r="AX185" s="14" t="s">
        <v>79</v>
      </c>
      <c r="AY185" s="167" t="s">
        <v>169</v>
      </c>
    </row>
    <row r="186" spans="1:65" s="13" customFormat="1">
      <c r="B186" s="158"/>
      <c r="D186" s="159" t="s">
        <v>179</v>
      </c>
      <c r="E186" s="160" t="s">
        <v>1</v>
      </c>
      <c r="F186" s="161" t="s">
        <v>639</v>
      </c>
      <c r="H186" s="162">
        <v>1.05</v>
      </c>
      <c r="L186" s="158"/>
      <c r="M186" s="163"/>
      <c r="N186" s="164"/>
      <c r="O186" s="164"/>
      <c r="P186" s="164"/>
      <c r="Q186" s="164"/>
      <c r="R186" s="164"/>
      <c r="S186" s="164"/>
      <c r="T186" s="165"/>
      <c r="AT186" s="160" t="s">
        <v>179</v>
      </c>
      <c r="AU186" s="160" t="s">
        <v>87</v>
      </c>
      <c r="AV186" s="13" t="s">
        <v>87</v>
      </c>
      <c r="AW186" s="13" t="s">
        <v>34</v>
      </c>
      <c r="AX186" s="13" t="s">
        <v>79</v>
      </c>
      <c r="AY186" s="160" t="s">
        <v>169</v>
      </c>
    </row>
    <row r="187" spans="1:65" s="15" customFormat="1">
      <c r="B187" s="172"/>
      <c r="D187" s="159" t="s">
        <v>179</v>
      </c>
      <c r="E187" s="173" t="s">
        <v>1</v>
      </c>
      <c r="F187" s="174" t="s">
        <v>198</v>
      </c>
      <c r="H187" s="175">
        <v>1.05</v>
      </c>
      <c r="L187" s="172"/>
      <c r="M187" s="176"/>
      <c r="N187" s="177"/>
      <c r="O187" s="177"/>
      <c r="P187" s="177"/>
      <c r="Q187" s="177"/>
      <c r="R187" s="177"/>
      <c r="S187" s="177"/>
      <c r="T187" s="178"/>
      <c r="AT187" s="173" t="s">
        <v>179</v>
      </c>
      <c r="AU187" s="173" t="s">
        <v>87</v>
      </c>
      <c r="AV187" s="15" t="s">
        <v>177</v>
      </c>
      <c r="AW187" s="15" t="s">
        <v>34</v>
      </c>
      <c r="AX187" s="15" t="s">
        <v>19</v>
      </c>
      <c r="AY187" s="173" t="s">
        <v>169</v>
      </c>
    </row>
    <row r="188" spans="1:65" s="2" customFormat="1" ht="21.75" customHeight="1">
      <c r="A188" s="29"/>
      <c r="B188" s="145"/>
      <c r="C188" s="146" t="s">
        <v>8</v>
      </c>
      <c r="D188" s="146" t="s">
        <v>172</v>
      </c>
      <c r="E188" s="147" t="s">
        <v>256</v>
      </c>
      <c r="F188" s="148" t="s">
        <v>257</v>
      </c>
      <c r="G188" s="149" t="s">
        <v>258</v>
      </c>
      <c r="H188" s="150">
        <v>10</v>
      </c>
      <c r="I188" s="151">
        <v>164</v>
      </c>
      <c r="J188" s="151">
        <f>ROUND(I188*H188,2)</f>
        <v>1640</v>
      </c>
      <c r="K188" s="148" t="s">
        <v>183</v>
      </c>
      <c r="L188" s="30"/>
      <c r="M188" s="152" t="s">
        <v>1</v>
      </c>
      <c r="N188" s="153" t="s">
        <v>44</v>
      </c>
      <c r="O188" s="154">
        <v>0.37</v>
      </c>
      <c r="P188" s="154">
        <f>O188*H188</f>
        <v>3.7</v>
      </c>
      <c r="Q188" s="154">
        <v>1.5E-3</v>
      </c>
      <c r="R188" s="154">
        <f>Q188*H188</f>
        <v>1.4999999999999999E-2</v>
      </c>
      <c r="S188" s="154">
        <v>0</v>
      </c>
      <c r="T188" s="15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6" t="s">
        <v>177</v>
      </c>
      <c r="AT188" s="156" t="s">
        <v>172</v>
      </c>
      <c r="AU188" s="156" t="s">
        <v>87</v>
      </c>
      <c r="AY188" s="17" t="s">
        <v>169</v>
      </c>
      <c r="BE188" s="157">
        <f>IF(N188="základní",J188,0)</f>
        <v>1640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7" t="s">
        <v>19</v>
      </c>
      <c r="BK188" s="157">
        <f>ROUND(I188*H188,2)</f>
        <v>1640</v>
      </c>
      <c r="BL188" s="17" t="s">
        <v>177</v>
      </c>
      <c r="BM188" s="156" t="s">
        <v>640</v>
      </c>
    </row>
    <row r="189" spans="1:65" s="14" customFormat="1">
      <c r="B189" s="166"/>
      <c r="D189" s="159" t="s">
        <v>179</v>
      </c>
      <c r="E189" s="167" t="s">
        <v>1</v>
      </c>
      <c r="F189" s="168" t="s">
        <v>260</v>
      </c>
      <c r="H189" s="167" t="s">
        <v>1</v>
      </c>
      <c r="L189" s="166"/>
      <c r="M189" s="169"/>
      <c r="N189" s="170"/>
      <c r="O189" s="170"/>
      <c r="P189" s="170"/>
      <c r="Q189" s="170"/>
      <c r="R189" s="170"/>
      <c r="S189" s="170"/>
      <c r="T189" s="171"/>
      <c r="AT189" s="167" t="s">
        <v>179</v>
      </c>
      <c r="AU189" s="167" t="s">
        <v>87</v>
      </c>
      <c r="AV189" s="14" t="s">
        <v>19</v>
      </c>
      <c r="AW189" s="14" t="s">
        <v>34</v>
      </c>
      <c r="AX189" s="14" t="s">
        <v>79</v>
      </c>
      <c r="AY189" s="167" t="s">
        <v>169</v>
      </c>
    </row>
    <row r="190" spans="1:65" s="13" customFormat="1">
      <c r="B190" s="158"/>
      <c r="D190" s="159" t="s">
        <v>179</v>
      </c>
      <c r="E190" s="160" t="s">
        <v>1</v>
      </c>
      <c r="F190" s="161" t="s">
        <v>261</v>
      </c>
      <c r="H190" s="162">
        <v>10</v>
      </c>
      <c r="L190" s="158"/>
      <c r="M190" s="163"/>
      <c r="N190" s="164"/>
      <c r="O190" s="164"/>
      <c r="P190" s="164"/>
      <c r="Q190" s="164"/>
      <c r="R190" s="164"/>
      <c r="S190" s="164"/>
      <c r="T190" s="165"/>
      <c r="AT190" s="160" t="s">
        <v>179</v>
      </c>
      <c r="AU190" s="160" t="s">
        <v>87</v>
      </c>
      <c r="AV190" s="13" t="s">
        <v>87</v>
      </c>
      <c r="AW190" s="13" t="s">
        <v>34</v>
      </c>
      <c r="AX190" s="13" t="s">
        <v>19</v>
      </c>
      <c r="AY190" s="160" t="s">
        <v>169</v>
      </c>
    </row>
    <row r="191" spans="1:65" s="2" customFormat="1" ht="21.75" customHeight="1">
      <c r="A191" s="29"/>
      <c r="B191" s="145"/>
      <c r="C191" s="146" t="s">
        <v>262</v>
      </c>
      <c r="D191" s="146" t="s">
        <v>172</v>
      </c>
      <c r="E191" s="147" t="s">
        <v>263</v>
      </c>
      <c r="F191" s="148" t="s">
        <v>264</v>
      </c>
      <c r="G191" s="149" t="s">
        <v>175</v>
      </c>
      <c r="H191" s="150">
        <v>1</v>
      </c>
      <c r="I191" s="151">
        <v>279</v>
      </c>
      <c r="J191" s="151">
        <f>ROUND(I191*H191,2)</f>
        <v>279</v>
      </c>
      <c r="K191" s="148" t="s">
        <v>183</v>
      </c>
      <c r="L191" s="30"/>
      <c r="M191" s="152" t="s">
        <v>1</v>
      </c>
      <c r="N191" s="153" t="s">
        <v>44</v>
      </c>
      <c r="O191" s="154">
        <v>0.754</v>
      </c>
      <c r="P191" s="154">
        <f>O191*H191</f>
        <v>0.754</v>
      </c>
      <c r="Q191" s="154">
        <v>1.7770000000000001E-2</v>
      </c>
      <c r="R191" s="154">
        <f>Q191*H191</f>
        <v>1.7770000000000001E-2</v>
      </c>
      <c r="S191" s="154">
        <v>0</v>
      </c>
      <c r="T191" s="15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6" t="s">
        <v>177</v>
      </c>
      <c r="AT191" s="156" t="s">
        <v>172</v>
      </c>
      <c r="AU191" s="156" t="s">
        <v>87</v>
      </c>
      <c r="AY191" s="17" t="s">
        <v>169</v>
      </c>
      <c r="BE191" s="157">
        <f>IF(N191="základní",J191,0)</f>
        <v>279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19</v>
      </c>
      <c r="BK191" s="157">
        <f>ROUND(I191*H191,2)</f>
        <v>279</v>
      </c>
      <c r="BL191" s="17" t="s">
        <v>177</v>
      </c>
      <c r="BM191" s="156" t="s">
        <v>641</v>
      </c>
    </row>
    <row r="192" spans="1:65" s="2" customFormat="1" ht="16.5" customHeight="1">
      <c r="A192" s="29"/>
      <c r="B192" s="145"/>
      <c r="C192" s="179" t="s">
        <v>266</v>
      </c>
      <c r="D192" s="179" t="s">
        <v>267</v>
      </c>
      <c r="E192" s="180" t="s">
        <v>268</v>
      </c>
      <c r="F192" s="181" t="s">
        <v>269</v>
      </c>
      <c r="G192" s="182" t="s">
        <v>175</v>
      </c>
      <c r="H192" s="183">
        <v>1</v>
      </c>
      <c r="I192" s="184">
        <v>920</v>
      </c>
      <c r="J192" s="184">
        <f>ROUND(I192*H192,2)</f>
        <v>920</v>
      </c>
      <c r="K192" s="181" t="s">
        <v>194</v>
      </c>
      <c r="L192" s="185"/>
      <c r="M192" s="186" t="s">
        <v>1</v>
      </c>
      <c r="N192" s="187" t="s">
        <v>44</v>
      </c>
      <c r="O192" s="154">
        <v>0</v>
      </c>
      <c r="P192" s="154">
        <f>O192*H192</f>
        <v>0</v>
      </c>
      <c r="Q192" s="154">
        <v>1.12E-2</v>
      </c>
      <c r="R192" s="154">
        <f>Q192*H192</f>
        <v>1.12E-2</v>
      </c>
      <c r="S192" s="154">
        <v>0</v>
      </c>
      <c r="T192" s="15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6" t="s">
        <v>218</v>
      </c>
      <c r="AT192" s="156" t="s">
        <v>267</v>
      </c>
      <c r="AU192" s="156" t="s">
        <v>87</v>
      </c>
      <c r="AY192" s="17" t="s">
        <v>169</v>
      </c>
      <c r="BE192" s="157">
        <f>IF(N192="základní",J192,0)</f>
        <v>920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7" t="s">
        <v>19</v>
      </c>
      <c r="BK192" s="157">
        <f>ROUND(I192*H192,2)</f>
        <v>920</v>
      </c>
      <c r="BL192" s="17" t="s">
        <v>177</v>
      </c>
      <c r="BM192" s="156" t="s">
        <v>642</v>
      </c>
    </row>
    <row r="193" spans="1:65" s="12" customFormat="1" ht="22.9" customHeight="1">
      <c r="B193" s="133"/>
      <c r="D193" s="134" t="s">
        <v>78</v>
      </c>
      <c r="E193" s="143" t="s">
        <v>223</v>
      </c>
      <c r="F193" s="143" t="s">
        <v>271</v>
      </c>
      <c r="J193" s="144">
        <f>BK193</f>
        <v>19609.45</v>
      </c>
      <c r="L193" s="133"/>
      <c r="M193" s="137"/>
      <c r="N193" s="138"/>
      <c r="O193" s="138"/>
      <c r="P193" s="139">
        <f>SUM(P194:P217)</f>
        <v>56.348215000000003</v>
      </c>
      <c r="Q193" s="138"/>
      <c r="R193" s="139">
        <f>SUM(R194:R217)</f>
        <v>3.0400000000000002E-3</v>
      </c>
      <c r="S193" s="138"/>
      <c r="T193" s="140">
        <f>SUM(T194:T217)</f>
        <v>8.2489249999999998</v>
      </c>
      <c r="AR193" s="134" t="s">
        <v>19</v>
      </c>
      <c r="AT193" s="141" t="s">
        <v>78</v>
      </c>
      <c r="AU193" s="141" t="s">
        <v>19</v>
      </c>
      <c r="AY193" s="134" t="s">
        <v>169</v>
      </c>
      <c r="BK193" s="142">
        <f>SUM(BK194:BK217)</f>
        <v>19609.45</v>
      </c>
    </row>
    <row r="194" spans="1:65" s="2" customFormat="1" ht="21.75" customHeight="1">
      <c r="A194" s="29"/>
      <c r="B194" s="145"/>
      <c r="C194" s="146" t="s">
        <v>272</v>
      </c>
      <c r="D194" s="146" t="s">
        <v>172</v>
      </c>
      <c r="E194" s="147" t="s">
        <v>277</v>
      </c>
      <c r="F194" s="148" t="s">
        <v>278</v>
      </c>
      <c r="G194" s="149" t="s">
        <v>189</v>
      </c>
      <c r="H194" s="150">
        <v>40</v>
      </c>
      <c r="I194" s="151">
        <v>108</v>
      </c>
      <c r="J194" s="151">
        <f>ROUND(I194*H194,2)</f>
        <v>4320</v>
      </c>
      <c r="K194" s="148" t="s">
        <v>183</v>
      </c>
      <c r="L194" s="30"/>
      <c r="M194" s="152" t="s">
        <v>1</v>
      </c>
      <c r="N194" s="153" t="s">
        <v>44</v>
      </c>
      <c r="O194" s="154">
        <v>0.308</v>
      </c>
      <c r="P194" s="154">
        <f>O194*H194</f>
        <v>12.32</v>
      </c>
      <c r="Q194" s="154">
        <v>4.0000000000000003E-5</v>
      </c>
      <c r="R194" s="154">
        <f>Q194*H194</f>
        <v>1.6000000000000001E-3</v>
      </c>
      <c r="S194" s="154">
        <v>0</v>
      </c>
      <c r="T194" s="15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177</v>
      </c>
      <c r="AT194" s="156" t="s">
        <v>172</v>
      </c>
      <c r="AU194" s="156" t="s">
        <v>87</v>
      </c>
      <c r="AY194" s="17" t="s">
        <v>169</v>
      </c>
      <c r="BE194" s="157">
        <f>IF(N194="základní",J194,0)</f>
        <v>4320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19</v>
      </c>
      <c r="BK194" s="157">
        <f>ROUND(I194*H194,2)</f>
        <v>4320</v>
      </c>
      <c r="BL194" s="17" t="s">
        <v>177</v>
      </c>
      <c r="BM194" s="156" t="s">
        <v>643</v>
      </c>
    </row>
    <row r="195" spans="1:65" s="2" customFormat="1" ht="16.5" customHeight="1">
      <c r="A195" s="29"/>
      <c r="B195" s="145"/>
      <c r="C195" s="146" t="s">
        <v>276</v>
      </c>
      <c r="D195" s="146" t="s">
        <v>172</v>
      </c>
      <c r="E195" s="147" t="s">
        <v>281</v>
      </c>
      <c r="F195" s="148" t="s">
        <v>282</v>
      </c>
      <c r="G195" s="149" t="s">
        <v>189</v>
      </c>
      <c r="H195" s="150">
        <v>20</v>
      </c>
      <c r="I195" s="151">
        <v>104</v>
      </c>
      <c r="J195" s="151">
        <f>ROUND(I195*H195,2)</f>
        <v>2080</v>
      </c>
      <c r="K195" s="148" t="s">
        <v>1</v>
      </c>
      <c r="L195" s="30"/>
      <c r="M195" s="152" t="s">
        <v>1</v>
      </c>
      <c r="N195" s="153" t="s">
        <v>44</v>
      </c>
      <c r="O195" s="154">
        <v>0.308</v>
      </c>
      <c r="P195" s="154">
        <f>O195*H195</f>
        <v>6.16</v>
      </c>
      <c r="Q195" s="154">
        <v>4.0000000000000003E-5</v>
      </c>
      <c r="R195" s="154">
        <f>Q195*H195</f>
        <v>8.0000000000000004E-4</v>
      </c>
      <c r="S195" s="154">
        <v>0</v>
      </c>
      <c r="T195" s="15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177</v>
      </c>
      <c r="AT195" s="156" t="s">
        <v>172</v>
      </c>
      <c r="AU195" s="156" t="s">
        <v>87</v>
      </c>
      <c r="AY195" s="17" t="s">
        <v>169</v>
      </c>
      <c r="BE195" s="157">
        <f>IF(N195="základní",J195,0)</f>
        <v>2080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19</v>
      </c>
      <c r="BK195" s="157">
        <f>ROUND(I195*H195,2)</f>
        <v>2080</v>
      </c>
      <c r="BL195" s="17" t="s">
        <v>177</v>
      </c>
      <c r="BM195" s="156" t="s">
        <v>644</v>
      </c>
    </row>
    <row r="196" spans="1:65" s="2" customFormat="1" ht="21.75" customHeight="1">
      <c r="A196" s="29"/>
      <c r="B196" s="145"/>
      <c r="C196" s="146" t="s">
        <v>280</v>
      </c>
      <c r="D196" s="146" t="s">
        <v>172</v>
      </c>
      <c r="E196" s="147" t="s">
        <v>284</v>
      </c>
      <c r="F196" s="148" t="s">
        <v>285</v>
      </c>
      <c r="G196" s="149" t="s">
        <v>175</v>
      </c>
      <c r="H196" s="150">
        <v>16</v>
      </c>
      <c r="I196" s="151">
        <v>79.5</v>
      </c>
      <c r="J196" s="151">
        <f>ROUND(I196*H196,2)</f>
        <v>1272</v>
      </c>
      <c r="K196" s="148" t="s">
        <v>183</v>
      </c>
      <c r="L196" s="30"/>
      <c r="M196" s="152" t="s">
        <v>1</v>
      </c>
      <c r="N196" s="153" t="s">
        <v>44</v>
      </c>
      <c r="O196" s="154">
        <v>0.104</v>
      </c>
      <c r="P196" s="154">
        <f>O196*H196</f>
        <v>1.6639999999999999</v>
      </c>
      <c r="Q196" s="154">
        <v>4.0000000000000003E-5</v>
      </c>
      <c r="R196" s="154">
        <f>Q196*H196</f>
        <v>6.4000000000000005E-4</v>
      </c>
      <c r="S196" s="154">
        <v>0</v>
      </c>
      <c r="T196" s="15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6" t="s">
        <v>177</v>
      </c>
      <c r="AT196" s="156" t="s">
        <v>172</v>
      </c>
      <c r="AU196" s="156" t="s">
        <v>87</v>
      </c>
      <c r="AY196" s="17" t="s">
        <v>169</v>
      </c>
      <c r="BE196" s="157">
        <f>IF(N196="základní",J196,0)</f>
        <v>1272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7" t="s">
        <v>19</v>
      </c>
      <c r="BK196" s="157">
        <f>ROUND(I196*H196,2)</f>
        <v>1272</v>
      </c>
      <c r="BL196" s="17" t="s">
        <v>177</v>
      </c>
      <c r="BM196" s="156" t="s">
        <v>645</v>
      </c>
    </row>
    <row r="197" spans="1:65" s="2" customFormat="1" ht="16.5" customHeight="1">
      <c r="A197" s="29"/>
      <c r="B197" s="145"/>
      <c r="C197" s="146" t="s">
        <v>7</v>
      </c>
      <c r="D197" s="146" t="s">
        <v>172</v>
      </c>
      <c r="E197" s="147" t="s">
        <v>288</v>
      </c>
      <c r="F197" s="148" t="s">
        <v>289</v>
      </c>
      <c r="G197" s="149" t="s">
        <v>189</v>
      </c>
      <c r="H197" s="150">
        <v>14.515000000000001</v>
      </c>
      <c r="I197" s="151">
        <v>94.7</v>
      </c>
      <c r="J197" s="151">
        <f>ROUND(I197*H197,2)</f>
        <v>1374.57</v>
      </c>
      <c r="K197" s="148" t="s">
        <v>183</v>
      </c>
      <c r="L197" s="30"/>
      <c r="M197" s="152" t="s">
        <v>1</v>
      </c>
      <c r="N197" s="153" t="s">
        <v>44</v>
      </c>
      <c r="O197" s="154">
        <v>0.245</v>
      </c>
      <c r="P197" s="154">
        <f>O197*H197</f>
        <v>3.5561750000000001</v>
      </c>
      <c r="Q197" s="154">
        <v>0</v>
      </c>
      <c r="R197" s="154">
        <f>Q197*H197</f>
        <v>0</v>
      </c>
      <c r="S197" s="154">
        <v>0.13100000000000001</v>
      </c>
      <c r="T197" s="155">
        <f>S197*H197</f>
        <v>1.9014650000000002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177</v>
      </c>
      <c r="AT197" s="156" t="s">
        <v>172</v>
      </c>
      <c r="AU197" s="156" t="s">
        <v>87</v>
      </c>
      <c r="AY197" s="17" t="s">
        <v>169</v>
      </c>
      <c r="BE197" s="157">
        <f>IF(N197="základní",J197,0)</f>
        <v>1374.57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7" t="s">
        <v>19</v>
      </c>
      <c r="BK197" s="157">
        <f>ROUND(I197*H197,2)</f>
        <v>1374.57</v>
      </c>
      <c r="BL197" s="17" t="s">
        <v>177</v>
      </c>
      <c r="BM197" s="156" t="s">
        <v>646</v>
      </c>
    </row>
    <row r="198" spans="1:65" s="13" customFormat="1">
      <c r="B198" s="158"/>
      <c r="D198" s="159" t="s">
        <v>179</v>
      </c>
      <c r="E198" s="160" t="s">
        <v>1</v>
      </c>
      <c r="F198" s="161" t="s">
        <v>647</v>
      </c>
      <c r="H198" s="162">
        <v>14.515000000000001</v>
      </c>
      <c r="L198" s="158"/>
      <c r="M198" s="163"/>
      <c r="N198" s="164"/>
      <c r="O198" s="164"/>
      <c r="P198" s="164"/>
      <c r="Q198" s="164"/>
      <c r="R198" s="164"/>
      <c r="S198" s="164"/>
      <c r="T198" s="165"/>
      <c r="AT198" s="160" t="s">
        <v>179</v>
      </c>
      <c r="AU198" s="160" t="s">
        <v>87</v>
      </c>
      <c r="AV198" s="13" t="s">
        <v>87</v>
      </c>
      <c r="AW198" s="13" t="s">
        <v>34</v>
      </c>
      <c r="AX198" s="13" t="s">
        <v>19</v>
      </c>
      <c r="AY198" s="160" t="s">
        <v>169</v>
      </c>
    </row>
    <row r="199" spans="1:65" s="2" customFormat="1" ht="16.5" customHeight="1">
      <c r="A199" s="29"/>
      <c r="B199" s="145"/>
      <c r="C199" s="146" t="s">
        <v>287</v>
      </c>
      <c r="D199" s="146" t="s">
        <v>172</v>
      </c>
      <c r="E199" s="147" t="s">
        <v>293</v>
      </c>
      <c r="F199" s="148" t="s">
        <v>294</v>
      </c>
      <c r="G199" s="149" t="s">
        <v>189</v>
      </c>
      <c r="H199" s="150">
        <v>15.96</v>
      </c>
      <c r="I199" s="151">
        <v>113</v>
      </c>
      <c r="J199" s="151">
        <f>ROUND(I199*H199,2)</f>
        <v>1803.48</v>
      </c>
      <c r="K199" s="148" t="s">
        <v>183</v>
      </c>
      <c r="L199" s="30"/>
      <c r="M199" s="152" t="s">
        <v>1</v>
      </c>
      <c r="N199" s="153" t="s">
        <v>44</v>
      </c>
      <c r="O199" s="154">
        <v>0.28399999999999997</v>
      </c>
      <c r="P199" s="154">
        <f>O199*H199</f>
        <v>4.5326399999999998</v>
      </c>
      <c r="Q199" s="154">
        <v>0</v>
      </c>
      <c r="R199" s="154">
        <f>Q199*H199</f>
        <v>0</v>
      </c>
      <c r="S199" s="154">
        <v>0.26100000000000001</v>
      </c>
      <c r="T199" s="155">
        <f>S199*H199</f>
        <v>4.1655600000000002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6" t="s">
        <v>177</v>
      </c>
      <c r="AT199" s="156" t="s">
        <v>172</v>
      </c>
      <c r="AU199" s="156" t="s">
        <v>87</v>
      </c>
      <c r="AY199" s="17" t="s">
        <v>169</v>
      </c>
      <c r="BE199" s="157">
        <f>IF(N199="základní",J199,0)</f>
        <v>1803.48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7" t="s">
        <v>19</v>
      </c>
      <c r="BK199" s="157">
        <f>ROUND(I199*H199,2)</f>
        <v>1803.48</v>
      </c>
      <c r="BL199" s="17" t="s">
        <v>177</v>
      </c>
      <c r="BM199" s="156" t="s">
        <v>648</v>
      </c>
    </row>
    <row r="200" spans="1:65" s="13" customFormat="1">
      <c r="B200" s="158"/>
      <c r="D200" s="159" t="s">
        <v>179</v>
      </c>
      <c r="E200" s="160" t="s">
        <v>1</v>
      </c>
      <c r="F200" s="161" t="s">
        <v>649</v>
      </c>
      <c r="H200" s="162">
        <v>15.96</v>
      </c>
      <c r="L200" s="158"/>
      <c r="M200" s="163"/>
      <c r="N200" s="164"/>
      <c r="O200" s="164"/>
      <c r="P200" s="164"/>
      <c r="Q200" s="164"/>
      <c r="R200" s="164"/>
      <c r="S200" s="164"/>
      <c r="T200" s="165"/>
      <c r="AT200" s="160" t="s">
        <v>179</v>
      </c>
      <c r="AU200" s="160" t="s">
        <v>87</v>
      </c>
      <c r="AV200" s="13" t="s">
        <v>87</v>
      </c>
      <c r="AW200" s="13" t="s">
        <v>34</v>
      </c>
      <c r="AX200" s="13" t="s">
        <v>19</v>
      </c>
      <c r="AY200" s="160" t="s">
        <v>169</v>
      </c>
    </row>
    <row r="201" spans="1:65" s="2" customFormat="1" ht="16.5" customHeight="1">
      <c r="A201" s="29"/>
      <c r="B201" s="145"/>
      <c r="C201" s="146" t="s">
        <v>292</v>
      </c>
      <c r="D201" s="146" t="s">
        <v>172</v>
      </c>
      <c r="E201" s="147" t="s">
        <v>298</v>
      </c>
      <c r="F201" s="148" t="s">
        <v>299</v>
      </c>
      <c r="G201" s="149" t="s">
        <v>189</v>
      </c>
      <c r="H201" s="150">
        <v>6.4</v>
      </c>
      <c r="I201" s="151">
        <v>293</v>
      </c>
      <c r="J201" s="151">
        <f>ROUND(I201*H201,2)</f>
        <v>1875.2</v>
      </c>
      <c r="K201" s="148" t="s">
        <v>183</v>
      </c>
      <c r="L201" s="30"/>
      <c r="M201" s="152" t="s">
        <v>1</v>
      </c>
      <c r="N201" s="153" t="s">
        <v>44</v>
      </c>
      <c r="O201" s="154">
        <v>0.93899999999999995</v>
      </c>
      <c r="P201" s="154">
        <f>O201*H201</f>
        <v>6.0095999999999998</v>
      </c>
      <c r="Q201" s="154">
        <v>0</v>
      </c>
      <c r="R201" s="154">
        <f>Q201*H201</f>
        <v>0</v>
      </c>
      <c r="S201" s="154">
        <v>7.5999999999999998E-2</v>
      </c>
      <c r="T201" s="155">
        <f>S201*H201</f>
        <v>0.4864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6" t="s">
        <v>177</v>
      </c>
      <c r="AT201" s="156" t="s">
        <v>172</v>
      </c>
      <c r="AU201" s="156" t="s">
        <v>87</v>
      </c>
      <c r="AY201" s="17" t="s">
        <v>169</v>
      </c>
      <c r="BE201" s="157">
        <f>IF(N201="základní",J201,0)</f>
        <v>1875.2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7" t="s">
        <v>19</v>
      </c>
      <c r="BK201" s="157">
        <f>ROUND(I201*H201,2)</f>
        <v>1875.2</v>
      </c>
      <c r="BL201" s="17" t="s">
        <v>177</v>
      </c>
      <c r="BM201" s="156" t="s">
        <v>650</v>
      </c>
    </row>
    <row r="202" spans="1:65" s="14" customFormat="1">
      <c r="B202" s="166"/>
      <c r="D202" s="159" t="s">
        <v>179</v>
      </c>
      <c r="E202" s="167" t="s">
        <v>1</v>
      </c>
      <c r="F202" s="168" t="s">
        <v>301</v>
      </c>
      <c r="H202" s="167" t="s">
        <v>1</v>
      </c>
      <c r="L202" s="166"/>
      <c r="M202" s="169"/>
      <c r="N202" s="170"/>
      <c r="O202" s="170"/>
      <c r="P202" s="170"/>
      <c r="Q202" s="170"/>
      <c r="R202" s="170"/>
      <c r="S202" s="170"/>
      <c r="T202" s="171"/>
      <c r="AT202" s="167" t="s">
        <v>179</v>
      </c>
      <c r="AU202" s="167" t="s">
        <v>87</v>
      </c>
      <c r="AV202" s="14" t="s">
        <v>19</v>
      </c>
      <c r="AW202" s="14" t="s">
        <v>34</v>
      </c>
      <c r="AX202" s="14" t="s">
        <v>79</v>
      </c>
      <c r="AY202" s="167" t="s">
        <v>169</v>
      </c>
    </row>
    <row r="203" spans="1:65" s="13" customFormat="1">
      <c r="B203" s="158"/>
      <c r="D203" s="159" t="s">
        <v>179</v>
      </c>
      <c r="E203" s="160" t="s">
        <v>1</v>
      </c>
      <c r="F203" s="161" t="s">
        <v>302</v>
      </c>
      <c r="H203" s="162">
        <v>4.8</v>
      </c>
      <c r="L203" s="158"/>
      <c r="M203" s="163"/>
      <c r="N203" s="164"/>
      <c r="O203" s="164"/>
      <c r="P203" s="164"/>
      <c r="Q203" s="164"/>
      <c r="R203" s="164"/>
      <c r="S203" s="164"/>
      <c r="T203" s="165"/>
      <c r="AT203" s="160" t="s">
        <v>179</v>
      </c>
      <c r="AU203" s="160" t="s">
        <v>87</v>
      </c>
      <c r="AV203" s="13" t="s">
        <v>87</v>
      </c>
      <c r="AW203" s="13" t="s">
        <v>34</v>
      </c>
      <c r="AX203" s="13" t="s">
        <v>79</v>
      </c>
      <c r="AY203" s="160" t="s">
        <v>169</v>
      </c>
    </row>
    <row r="204" spans="1:65" s="13" customFormat="1">
      <c r="B204" s="158"/>
      <c r="D204" s="159" t="s">
        <v>179</v>
      </c>
      <c r="E204" s="160" t="s">
        <v>1</v>
      </c>
      <c r="F204" s="161" t="s">
        <v>303</v>
      </c>
      <c r="H204" s="162">
        <v>1.6</v>
      </c>
      <c r="L204" s="158"/>
      <c r="M204" s="163"/>
      <c r="N204" s="164"/>
      <c r="O204" s="164"/>
      <c r="P204" s="164"/>
      <c r="Q204" s="164"/>
      <c r="R204" s="164"/>
      <c r="S204" s="164"/>
      <c r="T204" s="165"/>
      <c r="AT204" s="160" t="s">
        <v>179</v>
      </c>
      <c r="AU204" s="160" t="s">
        <v>87</v>
      </c>
      <c r="AV204" s="13" t="s">
        <v>87</v>
      </c>
      <c r="AW204" s="13" t="s">
        <v>34</v>
      </c>
      <c r="AX204" s="13" t="s">
        <v>79</v>
      </c>
      <c r="AY204" s="160" t="s">
        <v>169</v>
      </c>
    </row>
    <row r="205" spans="1:65" s="15" customFormat="1">
      <c r="B205" s="172"/>
      <c r="D205" s="159" t="s">
        <v>179</v>
      </c>
      <c r="E205" s="173" t="s">
        <v>1</v>
      </c>
      <c r="F205" s="174" t="s">
        <v>198</v>
      </c>
      <c r="H205" s="175">
        <v>6.4</v>
      </c>
      <c r="L205" s="172"/>
      <c r="M205" s="176"/>
      <c r="N205" s="177"/>
      <c r="O205" s="177"/>
      <c r="P205" s="177"/>
      <c r="Q205" s="177"/>
      <c r="R205" s="177"/>
      <c r="S205" s="177"/>
      <c r="T205" s="178"/>
      <c r="AT205" s="173" t="s">
        <v>179</v>
      </c>
      <c r="AU205" s="173" t="s">
        <v>87</v>
      </c>
      <c r="AV205" s="15" t="s">
        <v>177</v>
      </c>
      <c r="AW205" s="15" t="s">
        <v>34</v>
      </c>
      <c r="AX205" s="15" t="s">
        <v>19</v>
      </c>
      <c r="AY205" s="173" t="s">
        <v>169</v>
      </c>
    </row>
    <row r="206" spans="1:65" s="2" customFormat="1" ht="21.75" customHeight="1">
      <c r="A206" s="29"/>
      <c r="B206" s="145"/>
      <c r="C206" s="146" t="s">
        <v>297</v>
      </c>
      <c r="D206" s="146" t="s">
        <v>172</v>
      </c>
      <c r="E206" s="147" t="s">
        <v>305</v>
      </c>
      <c r="F206" s="148" t="s">
        <v>306</v>
      </c>
      <c r="G206" s="149" t="s">
        <v>189</v>
      </c>
      <c r="H206" s="150">
        <v>4.3</v>
      </c>
      <c r="I206" s="151">
        <v>114</v>
      </c>
      <c r="J206" s="151">
        <f>ROUND(I206*H206,2)</f>
        <v>490.2</v>
      </c>
      <c r="K206" s="148" t="s">
        <v>183</v>
      </c>
      <c r="L206" s="30"/>
      <c r="M206" s="152" t="s">
        <v>1</v>
      </c>
      <c r="N206" s="153" t="s">
        <v>44</v>
      </c>
      <c r="O206" s="154">
        <v>0.36599999999999999</v>
      </c>
      <c r="P206" s="154">
        <f>O206*H206</f>
        <v>1.5737999999999999</v>
      </c>
      <c r="Q206" s="154">
        <v>0</v>
      </c>
      <c r="R206" s="154">
        <f>Q206*H206</f>
        <v>0</v>
      </c>
      <c r="S206" s="154">
        <v>0.16500000000000001</v>
      </c>
      <c r="T206" s="155">
        <f>S206*H206</f>
        <v>0.70950000000000002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6" t="s">
        <v>177</v>
      </c>
      <c r="AT206" s="156" t="s">
        <v>172</v>
      </c>
      <c r="AU206" s="156" t="s">
        <v>87</v>
      </c>
      <c r="AY206" s="17" t="s">
        <v>169</v>
      </c>
      <c r="BE206" s="157">
        <f>IF(N206="základní",J206,0)</f>
        <v>490.2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7" t="s">
        <v>19</v>
      </c>
      <c r="BK206" s="157">
        <f>ROUND(I206*H206,2)</f>
        <v>490.2</v>
      </c>
      <c r="BL206" s="17" t="s">
        <v>177</v>
      </c>
      <c r="BM206" s="156" t="s">
        <v>651</v>
      </c>
    </row>
    <row r="207" spans="1:65" s="14" customFormat="1">
      <c r="B207" s="166"/>
      <c r="D207" s="159" t="s">
        <v>179</v>
      </c>
      <c r="E207" s="167" t="s">
        <v>1</v>
      </c>
      <c r="F207" s="168" t="s">
        <v>652</v>
      </c>
      <c r="H207" s="167" t="s">
        <v>1</v>
      </c>
      <c r="L207" s="166"/>
      <c r="M207" s="169"/>
      <c r="N207" s="170"/>
      <c r="O207" s="170"/>
      <c r="P207" s="170"/>
      <c r="Q207" s="170"/>
      <c r="R207" s="170"/>
      <c r="S207" s="170"/>
      <c r="T207" s="171"/>
      <c r="AT207" s="167" t="s">
        <v>179</v>
      </c>
      <c r="AU207" s="167" t="s">
        <v>87</v>
      </c>
      <c r="AV207" s="14" t="s">
        <v>19</v>
      </c>
      <c r="AW207" s="14" t="s">
        <v>34</v>
      </c>
      <c r="AX207" s="14" t="s">
        <v>79</v>
      </c>
      <c r="AY207" s="167" t="s">
        <v>169</v>
      </c>
    </row>
    <row r="208" spans="1:65" s="13" customFormat="1">
      <c r="B208" s="158"/>
      <c r="D208" s="159" t="s">
        <v>179</v>
      </c>
      <c r="E208" s="160" t="s">
        <v>1</v>
      </c>
      <c r="F208" s="161" t="s">
        <v>653</v>
      </c>
      <c r="H208" s="162">
        <v>4.3</v>
      </c>
      <c r="L208" s="158"/>
      <c r="M208" s="163"/>
      <c r="N208" s="164"/>
      <c r="O208" s="164"/>
      <c r="P208" s="164"/>
      <c r="Q208" s="164"/>
      <c r="R208" s="164"/>
      <c r="S208" s="164"/>
      <c r="T208" s="165"/>
      <c r="AT208" s="160" t="s">
        <v>179</v>
      </c>
      <c r="AU208" s="160" t="s">
        <v>87</v>
      </c>
      <c r="AV208" s="13" t="s">
        <v>87</v>
      </c>
      <c r="AW208" s="13" t="s">
        <v>34</v>
      </c>
      <c r="AX208" s="13" t="s">
        <v>79</v>
      </c>
      <c r="AY208" s="160" t="s">
        <v>169</v>
      </c>
    </row>
    <row r="209" spans="1:65" s="15" customFormat="1">
      <c r="B209" s="172"/>
      <c r="D209" s="159" t="s">
        <v>179</v>
      </c>
      <c r="E209" s="173" t="s">
        <v>1</v>
      </c>
      <c r="F209" s="174" t="s">
        <v>198</v>
      </c>
      <c r="H209" s="175">
        <v>4.3</v>
      </c>
      <c r="L209" s="172"/>
      <c r="M209" s="176"/>
      <c r="N209" s="177"/>
      <c r="O209" s="177"/>
      <c r="P209" s="177"/>
      <c r="Q209" s="177"/>
      <c r="R209" s="177"/>
      <c r="S209" s="177"/>
      <c r="T209" s="178"/>
      <c r="AT209" s="173" t="s">
        <v>179</v>
      </c>
      <c r="AU209" s="173" t="s">
        <v>87</v>
      </c>
      <c r="AV209" s="15" t="s">
        <v>177</v>
      </c>
      <c r="AW209" s="15" t="s">
        <v>34</v>
      </c>
      <c r="AX209" s="15" t="s">
        <v>19</v>
      </c>
      <c r="AY209" s="173" t="s">
        <v>169</v>
      </c>
    </row>
    <row r="210" spans="1:65" s="2" customFormat="1" ht="21.75" customHeight="1">
      <c r="A210" s="29"/>
      <c r="B210" s="145"/>
      <c r="C210" s="146" t="s">
        <v>304</v>
      </c>
      <c r="D210" s="146" t="s">
        <v>172</v>
      </c>
      <c r="E210" s="147" t="s">
        <v>311</v>
      </c>
      <c r="F210" s="148" t="s">
        <v>312</v>
      </c>
      <c r="G210" s="149" t="s">
        <v>189</v>
      </c>
      <c r="H210" s="150">
        <v>2</v>
      </c>
      <c r="I210" s="151">
        <v>819</v>
      </c>
      <c r="J210" s="151">
        <f>ROUND(I210*H210,2)</f>
        <v>1638</v>
      </c>
      <c r="K210" s="148" t="s">
        <v>183</v>
      </c>
      <c r="L210" s="30"/>
      <c r="M210" s="152" t="s">
        <v>1</v>
      </c>
      <c r="N210" s="153" t="s">
        <v>44</v>
      </c>
      <c r="O210" s="154">
        <v>2.6280000000000001</v>
      </c>
      <c r="P210" s="154">
        <f>O210*H210</f>
        <v>5.2560000000000002</v>
      </c>
      <c r="Q210" s="154">
        <v>0</v>
      </c>
      <c r="R210" s="154">
        <f>Q210*H210</f>
        <v>0</v>
      </c>
      <c r="S210" s="154">
        <v>0.36499999999999999</v>
      </c>
      <c r="T210" s="155">
        <f>S210*H210</f>
        <v>0.73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6" t="s">
        <v>177</v>
      </c>
      <c r="AT210" s="156" t="s">
        <v>172</v>
      </c>
      <c r="AU210" s="156" t="s">
        <v>87</v>
      </c>
      <c r="AY210" s="17" t="s">
        <v>169</v>
      </c>
      <c r="BE210" s="157">
        <f>IF(N210="základní",J210,0)</f>
        <v>1638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19</v>
      </c>
      <c r="BK210" s="157">
        <f>ROUND(I210*H210,2)</f>
        <v>1638</v>
      </c>
      <c r="BL210" s="17" t="s">
        <v>177</v>
      </c>
      <c r="BM210" s="156" t="s">
        <v>654</v>
      </c>
    </row>
    <row r="211" spans="1:65" s="14" customFormat="1">
      <c r="B211" s="166"/>
      <c r="D211" s="159" t="s">
        <v>179</v>
      </c>
      <c r="E211" s="167" t="s">
        <v>1</v>
      </c>
      <c r="F211" s="168" t="s">
        <v>655</v>
      </c>
      <c r="H211" s="167" t="s">
        <v>1</v>
      </c>
      <c r="L211" s="166"/>
      <c r="M211" s="169"/>
      <c r="N211" s="170"/>
      <c r="O211" s="170"/>
      <c r="P211" s="170"/>
      <c r="Q211" s="170"/>
      <c r="R211" s="170"/>
      <c r="S211" s="170"/>
      <c r="T211" s="171"/>
      <c r="AT211" s="167" t="s">
        <v>179</v>
      </c>
      <c r="AU211" s="167" t="s">
        <v>87</v>
      </c>
      <c r="AV211" s="14" t="s">
        <v>19</v>
      </c>
      <c r="AW211" s="14" t="s">
        <v>34</v>
      </c>
      <c r="AX211" s="14" t="s">
        <v>79</v>
      </c>
      <c r="AY211" s="167" t="s">
        <v>169</v>
      </c>
    </row>
    <row r="212" spans="1:65" s="13" customFormat="1">
      <c r="B212" s="158"/>
      <c r="D212" s="159" t="s">
        <v>179</v>
      </c>
      <c r="E212" s="160" t="s">
        <v>1</v>
      </c>
      <c r="F212" s="161" t="s">
        <v>191</v>
      </c>
      <c r="H212" s="162">
        <v>2</v>
      </c>
      <c r="L212" s="158"/>
      <c r="M212" s="163"/>
      <c r="N212" s="164"/>
      <c r="O212" s="164"/>
      <c r="P212" s="164"/>
      <c r="Q212" s="164"/>
      <c r="R212" s="164"/>
      <c r="S212" s="164"/>
      <c r="T212" s="165"/>
      <c r="AT212" s="160" t="s">
        <v>179</v>
      </c>
      <c r="AU212" s="160" t="s">
        <v>87</v>
      </c>
      <c r="AV212" s="13" t="s">
        <v>87</v>
      </c>
      <c r="AW212" s="13" t="s">
        <v>34</v>
      </c>
      <c r="AX212" s="13" t="s">
        <v>19</v>
      </c>
      <c r="AY212" s="160" t="s">
        <v>169</v>
      </c>
    </row>
    <row r="213" spans="1:65" s="2" customFormat="1" ht="21.75" customHeight="1">
      <c r="A213" s="29"/>
      <c r="B213" s="145"/>
      <c r="C213" s="146" t="s">
        <v>310</v>
      </c>
      <c r="D213" s="146" t="s">
        <v>172</v>
      </c>
      <c r="E213" s="147" t="s">
        <v>316</v>
      </c>
      <c r="F213" s="148" t="s">
        <v>317</v>
      </c>
      <c r="G213" s="149" t="s">
        <v>258</v>
      </c>
      <c r="H213" s="150">
        <v>12</v>
      </c>
      <c r="I213" s="151">
        <v>239</v>
      </c>
      <c r="J213" s="151">
        <f>ROUND(I213*H213,2)</f>
        <v>2868</v>
      </c>
      <c r="K213" s="148" t="s">
        <v>183</v>
      </c>
      <c r="L213" s="30"/>
      <c r="M213" s="152" t="s">
        <v>1</v>
      </c>
      <c r="N213" s="153" t="s">
        <v>44</v>
      </c>
      <c r="O213" s="154">
        <v>0.76800000000000002</v>
      </c>
      <c r="P213" s="154">
        <f>O213*H213</f>
        <v>9.2160000000000011</v>
      </c>
      <c r="Q213" s="154">
        <v>0</v>
      </c>
      <c r="R213" s="154">
        <f>Q213*H213</f>
        <v>0</v>
      </c>
      <c r="S213" s="154">
        <v>8.9999999999999993E-3</v>
      </c>
      <c r="T213" s="155">
        <f>S213*H213</f>
        <v>0.10799999999999998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6" t="s">
        <v>177</v>
      </c>
      <c r="AT213" s="156" t="s">
        <v>172</v>
      </c>
      <c r="AU213" s="156" t="s">
        <v>87</v>
      </c>
      <c r="AY213" s="17" t="s">
        <v>169</v>
      </c>
      <c r="BE213" s="157">
        <f>IF(N213="základní",J213,0)</f>
        <v>2868</v>
      </c>
      <c r="BF213" s="157">
        <f>IF(N213="snížená",J213,0)</f>
        <v>0</v>
      </c>
      <c r="BG213" s="157">
        <f>IF(N213="zákl. přenesená",J213,0)</f>
        <v>0</v>
      </c>
      <c r="BH213" s="157">
        <f>IF(N213="sníž. přenesená",J213,0)</f>
        <v>0</v>
      </c>
      <c r="BI213" s="157">
        <f>IF(N213="nulová",J213,0)</f>
        <v>0</v>
      </c>
      <c r="BJ213" s="17" t="s">
        <v>19</v>
      </c>
      <c r="BK213" s="157">
        <f>ROUND(I213*H213,2)</f>
        <v>2868</v>
      </c>
      <c r="BL213" s="17" t="s">
        <v>177</v>
      </c>
      <c r="BM213" s="156" t="s">
        <v>656</v>
      </c>
    </row>
    <row r="214" spans="1:65" s="2" customFormat="1" ht="21.75" customHeight="1">
      <c r="A214" s="29"/>
      <c r="B214" s="145"/>
      <c r="C214" s="146" t="s">
        <v>315</v>
      </c>
      <c r="D214" s="146" t="s">
        <v>172</v>
      </c>
      <c r="E214" s="147" t="s">
        <v>320</v>
      </c>
      <c r="F214" s="148" t="s">
        <v>321</v>
      </c>
      <c r="G214" s="149" t="s">
        <v>175</v>
      </c>
      <c r="H214" s="150">
        <v>4</v>
      </c>
      <c r="I214" s="151">
        <v>472</v>
      </c>
      <c r="J214" s="151">
        <f>ROUND(I214*H214,2)</f>
        <v>1888</v>
      </c>
      <c r="K214" s="148" t="s">
        <v>183</v>
      </c>
      <c r="L214" s="30"/>
      <c r="M214" s="152" t="s">
        <v>1</v>
      </c>
      <c r="N214" s="153" t="s">
        <v>44</v>
      </c>
      <c r="O214" s="154">
        <v>1.5149999999999999</v>
      </c>
      <c r="P214" s="154">
        <f>O214*H214</f>
        <v>6.06</v>
      </c>
      <c r="Q214" s="154">
        <v>0</v>
      </c>
      <c r="R214" s="154">
        <f>Q214*H214</f>
        <v>0</v>
      </c>
      <c r="S214" s="154">
        <v>3.6999999999999998E-2</v>
      </c>
      <c r="T214" s="155">
        <f>S214*H214</f>
        <v>0.14799999999999999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177</v>
      </c>
      <c r="AT214" s="156" t="s">
        <v>172</v>
      </c>
      <c r="AU214" s="156" t="s">
        <v>87</v>
      </c>
      <c r="AY214" s="17" t="s">
        <v>169</v>
      </c>
      <c r="BE214" s="157">
        <f>IF(N214="základní",J214,0)</f>
        <v>1888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19</v>
      </c>
      <c r="BK214" s="157">
        <f>ROUND(I214*H214,2)</f>
        <v>1888</v>
      </c>
      <c r="BL214" s="17" t="s">
        <v>177</v>
      </c>
      <c r="BM214" s="156" t="s">
        <v>657</v>
      </c>
    </row>
    <row r="215" spans="1:65" s="14" customFormat="1">
      <c r="B215" s="166"/>
      <c r="D215" s="159" t="s">
        <v>179</v>
      </c>
      <c r="E215" s="167" t="s">
        <v>1</v>
      </c>
      <c r="F215" s="168" t="s">
        <v>324</v>
      </c>
      <c r="H215" s="167" t="s">
        <v>1</v>
      </c>
      <c r="L215" s="166"/>
      <c r="M215" s="169"/>
      <c r="N215" s="170"/>
      <c r="O215" s="170"/>
      <c r="P215" s="170"/>
      <c r="Q215" s="170"/>
      <c r="R215" s="170"/>
      <c r="S215" s="170"/>
      <c r="T215" s="171"/>
      <c r="AT215" s="167" t="s">
        <v>179</v>
      </c>
      <c r="AU215" s="167" t="s">
        <v>87</v>
      </c>
      <c r="AV215" s="14" t="s">
        <v>19</v>
      </c>
      <c r="AW215" s="14" t="s">
        <v>34</v>
      </c>
      <c r="AX215" s="14" t="s">
        <v>79</v>
      </c>
      <c r="AY215" s="167" t="s">
        <v>169</v>
      </c>
    </row>
    <row r="216" spans="1:65" s="13" customFormat="1">
      <c r="B216" s="158"/>
      <c r="D216" s="159" t="s">
        <v>179</v>
      </c>
      <c r="E216" s="160" t="s">
        <v>1</v>
      </c>
      <c r="F216" s="161" t="s">
        <v>177</v>
      </c>
      <c r="H216" s="162">
        <v>4</v>
      </c>
      <c r="L216" s="158"/>
      <c r="M216" s="163"/>
      <c r="N216" s="164"/>
      <c r="O216" s="164"/>
      <c r="P216" s="164"/>
      <c r="Q216" s="164"/>
      <c r="R216" s="164"/>
      <c r="S216" s="164"/>
      <c r="T216" s="165"/>
      <c r="AT216" s="160" t="s">
        <v>179</v>
      </c>
      <c r="AU216" s="160" t="s">
        <v>87</v>
      </c>
      <c r="AV216" s="13" t="s">
        <v>87</v>
      </c>
      <c r="AW216" s="13" t="s">
        <v>34</v>
      </c>
      <c r="AX216" s="13" t="s">
        <v>79</v>
      </c>
      <c r="AY216" s="160" t="s">
        <v>169</v>
      </c>
    </row>
    <row r="217" spans="1:65" s="15" customFormat="1">
      <c r="B217" s="172"/>
      <c r="D217" s="159" t="s">
        <v>179</v>
      </c>
      <c r="E217" s="173" t="s">
        <v>1</v>
      </c>
      <c r="F217" s="174" t="s">
        <v>198</v>
      </c>
      <c r="H217" s="175">
        <v>4</v>
      </c>
      <c r="L217" s="172"/>
      <c r="M217" s="176"/>
      <c r="N217" s="177"/>
      <c r="O217" s="177"/>
      <c r="P217" s="177"/>
      <c r="Q217" s="177"/>
      <c r="R217" s="177"/>
      <c r="S217" s="177"/>
      <c r="T217" s="178"/>
      <c r="AT217" s="173" t="s">
        <v>179</v>
      </c>
      <c r="AU217" s="173" t="s">
        <v>87</v>
      </c>
      <c r="AV217" s="15" t="s">
        <v>177</v>
      </c>
      <c r="AW217" s="15" t="s">
        <v>34</v>
      </c>
      <c r="AX217" s="15" t="s">
        <v>19</v>
      </c>
      <c r="AY217" s="173" t="s">
        <v>169</v>
      </c>
    </row>
    <row r="218" spans="1:65" s="12" customFormat="1" ht="22.9" customHeight="1">
      <c r="B218" s="133"/>
      <c r="D218" s="134" t="s">
        <v>78</v>
      </c>
      <c r="E218" s="143" t="s">
        <v>325</v>
      </c>
      <c r="F218" s="143" t="s">
        <v>326</v>
      </c>
      <c r="J218" s="144">
        <f>BK218</f>
        <v>29672.36</v>
      </c>
      <c r="L218" s="133"/>
      <c r="M218" s="137"/>
      <c r="N218" s="138"/>
      <c r="O218" s="138"/>
      <c r="P218" s="139">
        <f>SUM(P219:P224)</f>
        <v>33.817949999999996</v>
      </c>
      <c r="Q218" s="138"/>
      <c r="R218" s="139">
        <f>SUM(R219:R224)</f>
        <v>0</v>
      </c>
      <c r="S218" s="138"/>
      <c r="T218" s="140">
        <f>SUM(T219:T224)</f>
        <v>0</v>
      </c>
      <c r="AR218" s="134" t="s">
        <v>19</v>
      </c>
      <c r="AT218" s="141" t="s">
        <v>78</v>
      </c>
      <c r="AU218" s="141" t="s">
        <v>19</v>
      </c>
      <c r="AY218" s="134" t="s">
        <v>169</v>
      </c>
      <c r="BK218" s="142">
        <f>SUM(BK219:BK224)</f>
        <v>29672.36</v>
      </c>
    </row>
    <row r="219" spans="1:65" s="2" customFormat="1" ht="21.75" customHeight="1">
      <c r="A219" s="29"/>
      <c r="B219" s="145"/>
      <c r="C219" s="146" t="s">
        <v>319</v>
      </c>
      <c r="D219" s="146" t="s">
        <v>172</v>
      </c>
      <c r="E219" s="147" t="s">
        <v>328</v>
      </c>
      <c r="F219" s="148" t="s">
        <v>329</v>
      </c>
      <c r="G219" s="149" t="s">
        <v>182</v>
      </c>
      <c r="H219" s="150">
        <v>11.988</v>
      </c>
      <c r="I219" s="151">
        <v>754</v>
      </c>
      <c r="J219" s="151">
        <f>ROUND(I219*H219,2)</f>
        <v>9038.9500000000007</v>
      </c>
      <c r="K219" s="148" t="s">
        <v>183</v>
      </c>
      <c r="L219" s="30"/>
      <c r="M219" s="152" t="s">
        <v>1</v>
      </c>
      <c r="N219" s="153" t="s">
        <v>44</v>
      </c>
      <c r="O219" s="154">
        <v>2.42</v>
      </c>
      <c r="P219" s="154">
        <f>O219*H219</f>
        <v>29.010959999999997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177</v>
      </c>
      <c r="AT219" s="156" t="s">
        <v>172</v>
      </c>
      <c r="AU219" s="156" t="s">
        <v>87</v>
      </c>
      <c r="AY219" s="17" t="s">
        <v>169</v>
      </c>
      <c r="BE219" s="157">
        <f>IF(N219="základní",J219,0)</f>
        <v>9038.9500000000007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19</v>
      </c>
      <c r="BK219" s="157">
        <f>ROUND(I219*H219,2)</f>
        <v>9038.9500000000007</v>
      </c>
      <c r="BL219" s="17" t="s">
        <v>177</v>
      </c>
      <c r="BM219" s="156" t="s">
        <v>658</v>
      </c>
    </row>
    <row r="220" spans="1:65" s="2" customFormat="1" ht="21.75" customHeight="1">
      <c r="A220" s="29"/>
      <c r="B220" s="145"/>
      <c r="C220" s="146" t="s">
        <v>337</v>
      </c>
      <c r="D220" s="146" t="s">
        <v>172</v>
      </c>
      <c r="E220" s="147" t="s">
        <v>332</v>
      </c>
      <c r="F220" s="148" t="s">
        <v>333</v>
      </c>
      <c r="G220" s="149" t="s">
        <v>182</v>
      </c>
      <c r="H220" s="150">
        <v>291.67500000000001</v>
      </c>
      <c r="I220" s="151">
        <v>10.199999999999999</v>
      </c>
      <c r="J220" s="151">
        <f>ROUND(I220*H220,2)</f>
        <v>2975.09</v>
      </c>
      <c r="K220" s="148" t="s">
        <v>183</v>
      </c>
      <c r="L220" s="30"/>
      <c r="M220" s="152" t="s">
        <v>1</v>
      </c>
      <c r="N220" s="153" t="s">
        <v>44</v>
      </c>
      <c r="O220" s="154">
        <v>6.0000000000000001E-3</v>
      </c>
      <c r="P220" s="154">
        <f>O220*H220</f>
        <v>1.7500500000000001</v>
      </c>
      <c r="Q220" s="154">
        <v>0</v>
      </c>
      <c r="R220" s="154">
        <f>Q220*H220</f>
        <v>0</v>
      </c>
      <c r="S220" s="154">
        <v>0</v>
      </c>
      <c r="T220" s="155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6" t="s">
        <v>177</v>
      </c>
      <c r="AT220" s="156" t="s">
        <v>172</v>
      </c>
      <c r="AU220" s="156" t="s">
        <v>87</v>
      </c>
      <c r="AY220" s="17" t="s">
        <v>169</v>
      </c>
      <c r="BE220" s="157">
        <f>IF(N220="základní",J220,0)</f>
        <v>2975.09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7" t="s">
        <v>19</v>
      </c>
      <c r="BK220" s="157">
        <f>ROUND(I220*H220,2)</f>
        <v>2975.09</v>
      </c>
      <c r="BL220" s="17" t="s">
        <v>177</v>
      </c>
      <c r="BM220" s="156" t="s">
        <v>659</v>
      </c>
    </row>
    <row r="221" spans="1:65" s="14" customFormat="1">
      <c r="B221" s="166"/>
      <c r="D221" s="159" t="s">
        <v>179</v>
      </c>
      <c r="E221" s="167" t="s">
        <v>1</v>
      </c>
      <c r="F221" s="168" t="s">
        <v>335</v>
      </c>
      <c r="H221" s="167" t="s">
        <v>1</v>
      </c>
      <c r="L221" s="166"/>
      <c r="M221" s="169"/>
      <c r="N221" s="170"/>
      <c r="O221" s="170"/>
      <c r="P221" s="170"/>
      <c r="Q221" s="170"/>
      <c r="R221" s="170"/>
      <c r="S221" s="170"/>
      <c r="T221" s="171"/>
      <c r="AT221" s="167" t="s">
        <v>179</v>
      </c>
      <c r="AU221" s="167" t="s">
        <v>87</v>
      </c>
      <c r="AV221" s="14" t="s">
        <v>19</v>
      </c>
      <c r="AW221" s="14" t="s">
        <v>34</v>
      </c>
      <c r="AX221" s="14" t="s">
        <v>79</v>
      </c>
      <c r="AY221" s="167" t="s">
        <v>169</v>
      </c>
    </row>
    <row r="222" spans="1:65" s="13" customFormat="1">
      <c r="B222" s="158"/>
      <c r="D222" s="159" t="s">
        <v>179</v>
      </c>
      <c r="E222" s="160" t="s">
        <v>1</v>
      </c>
      <c r="F222" s="161" t="s">
        <v>660</v>
      </c>
      <c r="H222" s="162">
        <v>291.67500000000001</v>
      </c>
      <c r="L222" s="158"/>
      <c r="M222" s="163"/>
      <c r="N222" s="164"/>
      <c r="O222" s="164"/>
      <c r="P222" s="164"/>
      <c r="Q222" s="164"/>
      <c r="R222" s="164"/>
      <c r="S222" s="164"/>
      <c r="T222" s="165"/>
      <c r="AT222" s="160" t="s">
        <v>179</v>
      </c>
      <c r="AU222" s="160" t="s">
        <v>87</v>
      </c>
      <c r="AV222" s="13" t="s">
        <v>87</v>
      </c>
      <c r="AW222" s="13" t="s">
        <v>34</v>
      </c>
      <c r="AX222" s="13" t="s">
        <v>19</v>
      </c>
      <c r="AY222" s="160" t="s">
        <v>169</v>
      </c>
    </row>
    <row r="223" spans="1:65" s="2" customFormat="1" ht="21.75" customHeight="1">
      <c r="A223" s="29"/>
      <c r="B223" s="145"/>
      <c r="C223" s="146" t="s">
        <v>327</v>
      </c>
      <c r="D223" s="146" t="s">
        <v>172</v>
      </c>
      <c r="E223" s="147" t="s">
        <v>338</v>
      </c>
      <c r="F223" s="148" t="s">
        <v>339</v>
      </c>
      <c r="G223" s="149" t="s">
        <v>182</v>
      </c>
      <c r="H223" s="150">
        <v>11.988</v>
      </c>
      <c r="I223" s="151">
        <v>333</v>
      </c>
      <c r="J223" s="151">
        <f>ROUND(I223*H223,2)</f>
        <v>3992</v>
      </c>
      <c r="K223" s="148" t="s">
        <v>183</v>
      </c>
      <c r="L223" s="30"/>
      <c r="M223" s="152" t="s">
        <v>1</v>
      </c>
      <c r="N223" s="153" t="s">
        <v>44</v>
      </c>
      <c r="O223" s="154">
        <v>0.255</v>
      </c>
      <c r="P223" s="154">
        <f>O223*H223</f>
        <v>3.05694</v>
      </c>
      <c r="Q223" s="154">
        <v>0</v>
      </c>
      <c r="R223" s="154">
        <f>Q223*H223</f>
        <v>0</v>
      </c>
      <c r="S223" s="154">
        <v>0</v>
      </c>
      <c r="T223" s="155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6" t="s">
        <v>177</v>
      </c>
      <c r="AT223" s="156" t="s">
        <v>172</v>
      </c>
      <c r="AU223" s="156" t="s">
        <v>87</v>
      </c>
      <c r="AY223" s="17" t="s">
        <v>169</v>
      </c>
      <c r="BE223" s="157">
        <f>IF(N223="základní",J223,0)</f>
        <v>3992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7" t="s">
        <v>19</v>
      </c>
      <c r="BK223" s="157">
        <f>ROUND(I223*H223,2)</f>
        <v>3992</v>
      </c>
      <c r="BL223" s="17" t="s">
        <v>177</v>
      </c>
      <c r="BM223" s="156" t="s">
        <v>661</v>
      </c>
    </row>
    <row r="224" spans="1:65" s="2" customFormat="1" ht="21.75" customHeight="1">
      <c r="A224" s="29"/>
      <c r="B224" s="145"/>
      <c r="C224" s="146" t="s">
        <v>331</v>
      </c>
      <c r="D224" s="146" t="s">
        <v>172</v>
      </c>
      <c r="E224" s="147" t="s">
        <v>342</v>
      </c>
      <c r="F224" s="148" t="s">
        <v>343</v>
      </c>
      <c r="G224" s="149" t="s">
        <v>182</v>
      </c>
      <c r="H224" s="150">
        <v>11.988</v>
      </c>
      <c r="I224" s="151">
        <v>1140</v>
      </c>
      <c r="J224" s="151">
        <f>ROUND(I224*H224,2)</f>
        <v>13666.32</v>
      </c>
      <c r="K224" s="148" t="s">
        <v>194</v>
      </c>
      <c r="L224" s="30"/>
      <c r="M224" s="152" t="s">
        <v>1</v>
      </c>
      <c r="N224" s="153" t="s">
        <v>44</v>
      </c>
      <c r="O224" s="154">
        <v>0</v>
      </c>
      <c r="P224" s="154">
        <f>O224*H224</f>
        <v>0</v>
      </c>
      <c r="Q224" s="154">
        <v>0</v>
      </c>
      <c r="R224" s="154">
        <f>Q224*H224</f>
        <v>0</v>
      </c>
      <c r="S224" s="154">
        <v>0</v>
      </c>
      <c r="T224" s="155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6" t="s">
        <v>177</v>
      </c>
      <c r="AT224" s="156" t="s">
        <v>172</v>
      </c>
      <c r="AU224" s="156" t="s">
        <v>87</v>
      </c>
      <c r="AY224" s="17" t="s">
        <v>169</v>
      </c>
      <c r="BE224" s="157">
        <f>IF(N224="základní",J224,0)</f>
        <v>13666.32</v>
      </c>
      <c r="BF224" s="157">
        <f>IF(N224="snížená",J224,0)</f>
        <v>0</v>
      </c>
      <c r="BG224" s="157">
        <f>IF(N224="zákl. přenesená",J224,0)</f>
        <v>0</v>
      </c>
      <c r="BH224" s="157">
        <f>IF(N224="sníž. přenesená",J224,0)</f>
        <v>0</v>
      </c>
      <c r="BI224" s="157">
        <f>IF(N224="nulová",J224,0)</f>
        <v>0</v>
      </c>
      <c r="BJ224" s="17" t="s">
        <v>19</v>
      </c>
      <c r="BK224" s="157">
        <f>ROUND(I224*H224,2)</f>
        <v>13666.32</v>
      </c>
      <c r="BL224" s="17" t="s">
        <v>177</v>
      </c>
      <c r="BM224" s="156" t="s">
        <v>662</v>
      </c>
    </row>
    <row r="225" spans="1:65" s="12" customFormat="1" ht="22.9" customHeight="1">
      <c r="B225" s="133"/>
      <c r="D225" s="134" t="s">
        <v>78</v>
      </c>
      <c r="E225" s="143" t="s">
        <v>345</v>
      </c>
      <c r="F225" s="143" t="s">
        <v>346</v>
      </c>
      <c r="J225" s="144">
        <f>BK225</f>
        <v>1684.98</v>
      </c>
      <c r="L225" s="133"/>
      <c r="M225" s="137"/>
      <c r="N225" s="138"/>
      <c r="O225" s="138"/>
      <c r="P225" s="139">
        <f>P226</f>
        <v>1.8669780000000002</v>
      </c>
      <c r="Q225" s="138"/>
      <c r="R225" s="139">
        <f>R226</f>
        <v>0</v>
      </c>
      <c r="S225" s="138"/>
      <c r="T225" s="140">
        <f>T226</f>
        <v>0</v>
      </c>
      <c r="AR225" s="134" t="s">
        <v>19</v>
      </c>
      <c r="AT225" s="141" t="s">
        <v>78</v>
      </c>
      <c r="AU225" s="141" t="s">
        <v>19</v>
      </c>
      <c r="AY225" s="134" t="s">
        <v>169</v>
      </c>
      <c r="BK225" s="142">
        <f>BK226</f>
        <v>1684.98</v>
      </c>
    </row>
    <row r="226" spans="1:65" s="2" customFormat="1" ht="16.5" customHeight="1">
      <c r="A226" s="29"/>
      <c r="B226" s="145"/>
      <c r="C226" s="146" t="s">
        <v>341</v>
      </c>
      <c r="D226" s="146" t="s">
        <v>172</v>
      </c>
      <c r="E226" s="147" t="s">
        <v>348</v>
      </c>
      <c r="F226" s="148" t="s">
        <v>349</v>
      </c>
      <c r="G226" s="149" t="s">
        <v>182</v>
      </c>
      <c r="H226" s="150">
        <v>5.8710000000000004</v>
      </c>
      <c r="I226" s="151">
        <v>287</v>
      </c>
      <c r="J226" s="151">
        <f>ROUND(I226*H226,2)</f>
        <v>1684.98</v>
      </c>
      <c r="K226" s="148" t="s">
        <v>183</v>
      </c>
      <c r="L226" s="30"/>
      <c r="M226" s="152" t="s">
        <v>1</v>
      </c>
      <c r="N226" s="153" t="s">
        <v>44</v>
      </c>
      <c r="O226" s="154">
        <v>0.318</v>
      </c>
      <c r="P226" s="154">
        <f>O226*H226</f>
        <v>1.8669780000000002</v>
      </c>
      <c r="Q226" s="154">
        <v>0</v>
      </c>
      <c r="R226" s="154">
        <f>Q226*H226</f>
        <v>0</v>
      </c>
      <c r="S226" s="154">
        <v>0</v>
      </c>
      <c r="T226" s="155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6" t="s">
        <v>177</v>
      </c>
      <c r="AT226" s="156" t="s">
        <v>172</v>
      </c>
      <c r="AU226" s="156" t="s">
        <v>87</v>
      </c>
      <c r="AY226" s="17" t="s">
        <v>169</v>
      </c>
      <c r="BE226" s="157">
        <f>IF(N226="základní",J226,0)</f>
        <v>1684.98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17" t="s">
        <v>19</v>
      </c>
      <c r="BK226" s="157">
        <f>ROUND(I226*H226,2)</f>
        <v>1684.98</v>
      </c>
      <c r="BL226" s="17" t="s">
        <v>177</v>
      </c>
      <c r="BM226" s="156" t="s">
        <v>663</v>
      </c>
    </row>
    <row r="227" spans="1:65" s="12" customFormat="1" ht="25.9" customHeight="1">
      <c r="B227" s="133"/>
      <c r="D227" s="134" t="s">
        <v>78</v>
      </c>
      <c r="E227" s="135" t="s">
        <v>351</v>
      </c>
      <c r="F227" s="135" t="s">
        <v>352</v>
      </c>
      <c r="J227" s="136">
        <f>BK227</f>
        <v>727696.37</v>
      </c>
      <c r="L227" s="133"/>
      <c r="M227" s="137"/>
      <c r="N227" s="138"/>
      <c r="O227" s="138"/>
      <c r="P227" s="139">
        <f>P228+P237+P239+P253+P255+P263+P273+P286+P315</f>
        <v>302.75848099999996</v>
      </c>
      <c r="Q227" s="138"/>
      <c r="R227" s="139">
        <f>R228+R237+R239+R253+R255+R263+R273+R286+R315</f>
        <v>4.0611617500000001</v>
      </c>
      <c r="S227" s="138"/>
      <c r="T227" s="140">
        <f>T228+T237+T239+T253+T255+T263+T273+T286+T315</f>
        <v>3.7391589999999995</v>
      </c>
      <c r="AR227" s="134" t="s">
        <v>87</v>
      </c>
      <c r="AT227" s="141" t="s">
        <v>78</v>
      </c>
      <c r="AU227" s="141" t="s">
        <v>79</v>
      </c>
      <c r="AY227" s="134" t="s">
        <v>169</v>
      </c>
      <c r="BK227" s="142">
        <f>BK228+BK237+BK239+BK253+BK255+BK263+BK273+BK286+BK315</f>
        <v>727696.37</v>
      </c>
    </row>
    <row r="228" spans="1:65" s="12" customFormat="1" ht="22.9" customHeight="1">
      <c r="B228" s="133"/>
      <c r="D228" s="134" t="s">
        <v>78</v>
      </c>
      <c r="E228" s="143" t="s">
        <v>353</v>
      </c>
      <c r="F228" s="143" t="s">
        <v>354</v>
      </c>
      <c r="J228" s="144">
        <f>BK228</f>
        <v>38067.370000000003</v>
      </c>
      <c r="L228" s="133"/>
      <c r="M228" s="137"/>
      <c r="N228" s="138"/>
      <c r="O228" s="138"/>
      <c r="P228" s="139">
        <f>SUM(P229:P236)</f>
        <v>19.864991999999997</v>
      </c>
      <c r="Q228" s="138"/>
      <c r="R228" s="139">
        <f>SUM(R229:R236)</f>
        <v>0.27601200000000004</v>
      </c>
      <c r="S228" s="138"/>
      <c r="T228" s="140">
        <f>SUM(T229:T236)</f>
        <v>0</v>
      </c>
      <c r="AR228" s="134" t="s">
        <v>87</v>
      </c>
      <c r="AT228" s="141" t="s">
        <v>78</v>
      </c>
      <c r="AU228" s="141" t="s">
        <v>19</v>
      </c>
      <c r="AY228" s="134" t="s">
        <v>169</v>
      </c>
      <c r="BK228" s="142">
        <f>SUM(BK229:BK236)</f>
        <v>38067.370000000003</v>
      </c>
    </row>
    <row r="229" spans="1:65" s="2" customFormat="1" ht="21.75" customHeight="1">
      <c r="A229" s="29"/>
      <c r="B229" s="145"/>
      <c r="C229" s="146" t="s">
        <v>347</v>
      </c>
      <c r="D229" s="146" t="s">
        <v>172</v>
      </c>
      <c r="E229" s="147" t="s">
        <v>356</v>
      </c>
      <c r="F229" s="148" t="s">
        <v>357</v>
      </c>
      <c r="G229" s="149" t="s">
        <v>189</v>
      </c>
      <c r="H229" s="150">
        <v>39.75</v>
      </c>
      <c r="I229" s="151">
        <v>611</v>
      </c>
      <c r="J229" s="151">
        <f>ROUND(I229*H229,2)</f>
        <v>24287.25</v>
      </c>
      <c r="K229" s="148" t="s">
        <v>183</v>
      </c>
      <c r="L229" s="30"/>
      <c r="M229" s="152" t="s">
        <v>1</v>
      </c>
      <c r="N229" s="153" t="s">
        <v>44</v>
      </c>
      <c r="O229" s="154">
        <v>0.3</v>
      </c>
      <c r="P229" s="154">
        <f>O229*H229</f>
        <v>11.924999999999999</v>
      </c>
      <c r="Q229" s="154">
        <v>4.5100000000000001E-3</v>
      </c>
      <c r="R229" s="154">
        <f>Q229*H229</f>
        <v>0.1792725</v>
      </c>
      <c r="S229" s="154">
        <v>0</v>
      </c>
      <c r="T229" s="155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6" t="s">
        <v>262</v>
      </c>
      <c r="AT229" s="156" t="s">
        <v>172</v>
      </c>
      <c r="AU229" s="156" t="s">
        <v>87</v>
      </c>
      <c r="AY229" s="17" t="s">
        <v>169</v>
      </c>
      <c r="BE229" s="157">
        <f>IF(N229="základní",J229,0)</f>
        <v>24287.25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7" t="s">
        <v>19</v>
      </c>
      <c r="BK229" s="157">
        <f>ROUND(I229*H229,2)</f>
        <v>24287.25</v>
      </c>
      <c r="BL229" s="17" t="s">
        <v>262</v>
      </c>
      <c r="BM229" s="156" t="s">
        <v>664</v>
      </c>
    </row>
    <row r="230" spans="1:65" s="2" customFormat="1" ht="21.75" customHeight="1">
      <c r="A230" s="29"/>
      <c r="B230" s="145"/>
      <c r="C230" s="146" t="s">
        <v>355</v>
      </c>
      <c r="D230" s="146" t="s">
        <v>172</v>
      </c>
      <c r="E230" s="147" t="s">
        <v>361</v>
      </c>
      <c r="F230" s="148" t="s">
        <v>362</v>
      </c>
      <c r="G230" s="149" t="s">
        <v>189</v>
      </c>
      <c r="H230" s="150">
        <v>21.45</v>
      </c>
      <c r="I230" s="151">
        <v>630</v>
      </c>
      <c r="J230" s="151">
        <f>ROUND(I230*H230,2)</f>
        <v>13513.5</v>
      </c>
      <c r="K230" s="148" t="s">
        <v>183</v>
      </c>
      <c r="L230" s="30"/>
      <c r="M230" s="152" t="s">
        <v>1</v>
      </c>
      <c r="N230" s="153" t="s">
        <v>44</v>
      </c>
      <c r="O230" s="154">
        <v>0.35</v>
      </c>
      <c r="P230" s="154">
        <f>O230*H230</f>
        <v>7.5074999999999994</v>
      </c>
      <c r="Q230" s="154">
        <v>4.5100000000000001E-3</v>
      </c>
      <c r="R230" s="154">
        <f>Q230*H230</f>
        <v>9.6739500000000006E-2</v>
      </c>
      <c r="S230" s="154">
        <v>0</v>
      </c>
      <c r="T230" s="155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6" t="s">
        <v>262</v>
      </c>
      <c r="AT230" s="156" t="s">
        <v>172</v>
      </c>
      <c r="AU230" s="156" t="s">
        <v>87</v>
      </c>
      <c r="AY230" s="17" t="s">
        <v>169</v>
      </c>
      <c r="BE230" s="157">
        <f>IF(N230="základní",J230,0)</f>
        <v>13513.5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7" t="s">
        <v>19</v>
      </c>
      <c r="BK230" s="157">
        <f>ROUND(I230*H230,2)</f>
        <v>13513.5</v>
      </c>
      <c r="BL230" s="17" t="s">
        <v>262</v>
      </c>
      <c r="BM230" s="156" t="s">
        <v>665</v>
      </c>
    </row>
    <row r="231" spans="1:65" s="14" customFormat="1">
      <c r="B231" s="166"/>
      <c r="D231" s="159" t="s">
        <v>179</v>
      </c>
      <c r="E231" s="167" t="s">
        <v>1</v>
      </c>
      <c r="F231" s="168" t="s">
        <v>364</v>
      </c>
      <c r="H231" s="167" t="s">
        <v>1</v>
      </c>
      <c r="L231" s="166"/>
      <c r="M231" s="169"/>
      <c r="N231" s="170"/>
      <c r="O231" s="170"/>
      <c r="P231" s="170"/>
      <c r="Q231" s="170"/>
      <c r="R231" s="170"/>
      <c r="S231" s="170"/>
      <c r="T231" s="171"/>
      <c r="AT231" s="167" t="s">
        <v>179</v>
      </c>
      <c r="AU231" s="167" t="s">
        <v>87</v>
      </c>
      <c r="AV231" s="14" t="s">
        <v>19</v>
      </c>
      <c r="AW231" s="14" t="s">
        <v>34</v>
      </c>
      <c r="AX231" s="14" t="s">
        <v>79</v>
      </c>
      <c r="AY231" s="167" t="s">
        <v>169</v>
      </c>
    </row>
    <row r="232" spans="1:65" s="13" customFormat="1">
      <c r="B232" s="158"/>
      <c r="D232" s="159" t="s">
        <v>179</v>
      </c>
      <c r="E232" s="160" t="s">
        <v>1</v>
      </c>
      <c r="F232" s="161" t="s">
        <v>666</v>
      </c>
      <c r="H232" s="162">
        <v>7.95</v>
      </c>
      <c r="L232" s="158"/>
      <c r="M232" s="163"/>
      <c r="N232" s="164"/>
      <c r="O232" s="164"/>
      <c r="P232" s="164"/>
      <c r="Q232" s="164"/>
      <c r="R232" s="164"/>
      <c r="S232" s="164"/>
      <c r="T232" s="165"/>
      <c r="AT232" s="160" t="s">
        <v>179</v>
      </c>
      <c r="AU232" s="160" t="s">
        <v>87</v>
      </c>
      <c r="AV232" s="13" t="s">
        <v>87</v>
      </c>
      <c r="AW232" s="13" t="s">
        <v>34</v>
      </c>
      <c r="AX232" s="13" t="s">
        <v>79</v>
      </c>
      <c r="AY232" s="160" t="s">
        <v>169</v>
      </c>
    </row>
    <row r="233" spans="1:65" s="14" customFormat="1">
      <c r="B233" s="166"/>
      <c r="D233" s="159" t="s">
        <v>179</v>
      </c>
      <c r="E233" s="167" t="s">
        <v>1</v>
      </c>
      <c r="F233" s="168" t="s">
        <v>366</v>
      </c>
      <c r="H233" s="167" t="s">
        <v>1</v>
      </c>
      <c r="L233" s="166"/>
      <c r="M233" s="169"/>
      <c r="N233" s="170"/>
      <c r="O233" s="170"/>
      <c r="P233" s="170"/>
      <c r="Q233" s="170"/>
      <c r="R233" s="170"/>
      <c r="S233" s="170"/>
      <c r="T233" s="171"/>
      <c r="AT233" s="167" t="s">
        <v>179</v>
      </c>
      <c r="AU233" s="167" t="s">
        <v>87</v>
      </c>
      <c r="AV233" s="14" t="s">
        <v>19</v>
      </c>
      <c r="AW233" s="14" t="s">
        <v>34</v>
      </c>
      <c r="AX233" s="14" t="s">
        <v>79</v>
      </c>
      <c r="AY233" s="167" t="s">
        <v>169</v>
      </c>
    </row>
    <row r="234" spans="1:65" s="13" customFormat="1">
      <c r="B234" s="158"/>
      <c r="D234" s="159" t="s">
        <v>179</v>
      </c>
      <c r="E234" s="160" t="s">
        <v>1</v>
      </c>
      <c r="F234" s="161" t="s">
        <v>367</v>
      </c>
      <c r="H234" s="162">
        <v>13.5</v>
      </c>
      <c r="L234" s="158"/>
      <c r="M234" s="163"/>
      <c r="N234" s="164"/>
      <c r="O234" s="164"/>
      <c r="P234" s="164"/>
      <c r="Q234" s="164"/>
      <c r="R234" s="164"/>
      <c r="S234" s="164"/>
      <c r="T234" s="165"/>
      <c r="AT234" s="160" t="s">
        <v>179</v>
      </c>
      <c r="AU234" s="160" t="s">
        <v>87</v>
      </c>
      <c r="AV234" s="13" t="s">
        <v>87</v>
      </c>
      <c r="AW234" s="13" t="s">
        <v>34</v>
      </c>
      <c r="AX234" s="13" t="s">
        <v>79</v>
      </c>
      <c r="AY234" s="160" t="s">
        <v>169</v>
      </c>
    </row>
    <row r="235" spans="1:65" s="15" customFormat="1">
      <c r="B235" s="172"/>
      <c r="D235" s="159" t="s">
        <v>179</v>
      </c>
      <c r="E235" s="173" t="s">
        <v>1</v>
      </c>
      <c r="F235" s="174" t="s">
        <v>198</v>
      </c>
      <c r="H235" s="175">
        <v>21.45</v>
      </c>
      <c r="L235" s="172"/>
      <c r="M235" s="176"/>
      <c r="N235" s="177"/>
      <c r="O235" s="177"/>
      <c r="P235" s="177"/>
      <c r="Q235" s="177"/>
      <c r="R235" s="177"/>
      <c r="S235" s="177"/>
      <c r="T235" s="178"/>
      <c r="AT235" s="173" t="s">
        <v>179</v>
      </c>
      <c r="AU235" s="173" t="s">
        <v>87</v>
      </c>
      <c r="AV235" s="15" t="s">
        <v>177</v>
      </c>
      <c r="AW235" s="15" t="s">
        <v>34</v>
      </c>
      <c r="AX235" s="15" t="s">
        <v>19</v>
      </c>
      <c r="AY235" s="173" t="s">
        <v>169</v>
      </c>
    </row>
    <row r="236" spans="1:65" s="2" customFormat="1" ht="21.75" customHeight="1">
      <c r="A236" s="29"/>
      <c r="B236" s="145"/>
      <c r="C236" s="146" t="s">
        <v>360</v>
      </c>
      <c r="D236" s="146" t="s">
        <v>172</v>
      </c>
      <c r="E236" s="147" t="s">
        <v>369</v>
      </c>
      <c r="F236" s="148" t="s">
        <v>370</v>
      </c>
      <c r="G236" s="149" t="s">
        <v>182</v>
      </c>
      <c r="H236" s="150">
        <v>0.27600000000000002</v>
      </c>
      <c r="I236" s="151">
        <v>966</v>
      </c>
      <c r="J236" s="151">
        <f>ROUND(I236*H236,2)</f>
        <v>266.62</v>
      </c>
      <c r="K236" s="148" t="s">
        <v>183</v>
      </c>
      <c r="L236" s="30"/>
      <c r="M236" s="152" t="s">
        <v>1</v>
      </c>
      <c r="N236" s="153" t="s">
        <v>44</v>
      </c>
      <c r="O236" s="154">
        <v>1.5669999999999999</v>
      </c>
      <c r="P236" s="154">
        <f>O236*H236</f>
        <v>0.43249200000000004</v>
      </c>
      <c r="Q236" s="154">
        <v>0</v>
      </c>
      <c r="R236" s="154">
        <f>Q236*H236</f>
        <v>0</v>
      </c>
      <c r="S236" s="154">
        <v>0</v>
      </c>
      <c r="T236" s="155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6" t="s">
        <v>262</v>
      </c>
      <c r="AT236" s="156" t="s">
        <v>172</v>
      </c>
      <c r="AU236" s="156" t="s">
        <v>87</v>
      </c>
      <c r="AY236" s="17" t="s">
        <v>169</v>
      </c>
      <c r="BE236" s="157">
        <f>IF(N236="základní",J236,0)</f>
        <v>266.62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7" t="s">
        <v>19</v>
      </c>
      <c r="BK236" s="157">
        <f>ROUND(I236*H236,2)</f>
        <v>266.62</v>
      </c>
      <c r="BL236" s="17" t="s">
        <v>262</v>
      </c>
      <c r="BM236" s="156" t="s">
        <v>667</v>
      </c>
    </row>
    <row r="237" spans="1:65" s="12" customFormat="1" ht="22.9" customHeight="1">
      <c r="B237" s="133"/>
      <c r="D237" s="134" t="s">
        <v>78</v>
      </c>
      <c r="E237" s="143" t="s">
        <v>372</v>
      </c>
      <c r="F237" s="143" t="s">
        <v>373</v>
      </c>
      <c r="J237" s="144">
        <f>BK237</f>
        <v>299845</v>
      </c>
      <c r="L237" s="133"/>
      <c r="M237" s="137"/>
      <c r="N237" s="138"/>
      <c r="O237" s="138"/>
      <c r="P237" s="139">
        <f>P238</f>
        <v>0</v>
      </c>
      <c r="Q237" s="138"/>
      <c r="R237" s="139">
        <f>R238</f>
        <v>0</v>
      </c>
      <c r="S237" s="138"/>
      <c r="T237" s="140">
        <f>T238</f>
        <v>0</v>
      </c>
      <c r="AR237" s="134" t="s">
        <v>87</v>
      </c>
      <c r="AT237" s="141" t="s">
        <v>78</v>
      </c>
      <c r="AU237" s="141" t="s">
        <v>19</v>
      </c>
      <c r="AY237" s="134" t="s">
        <v>169</v>
      </c>
      <c r="BK237" s="142">
        <f>BK238</f>
        <v>299845</v>
      </c>
    </row>
    <row r="238" spans="1:65" s="2" customFormat="1" ht="16.5" customHeight="1">
      <c r="A238" s="29"/>
      <c r="B238" s="145"/>
      <c r="C238" s="146" t="s">
        <v>368</v>
      </c>
      <c r="D238" s="146" t="s">
        <v>172</v>
      </c>
      <c r="E238" s="147" t="s">
        <v>375</v>
      </c>
      <c r="F238" s="148" t="s">
        <v>376</v>
      </c>
      <c r="G238" s="149" t="s">
        <v>377</v>
      </c>
      <c r="H238" s="150">
        <v>1</v>
      </c>
      <c r="I238" s="151">
        <v>299845</v>
      </c>
      <c r="J238" s="151">
        <f>ROUND(I238*H238,2)</f>
        <v>299845</v>
      </c>
      <c r="K238" s="148" t="s">
        <v>1</v>
      </c>
      <c r="L238" s="30"/>
      <c r="M238" s="152" t="s">
        <v>1</v>
      </c>
      <c r="N238" s="153" t="s">
        <v>44</v>
      </c>
      <c r="O238" s="154">
        <v>0</v>
      </c>
      <c r="P238" s="154">
        <f>O238*H238</f>
        <v>0</v>
      </c>
      <c r="Q238" s="154">
        <v>0</v>
      </c>
      <c r="R238" s="154">
        <f>Q238*H238</f>
        <v>0</v>
      </c>
      <c r="S238" s="154">
        <v>0</v>
      </c>
      <c r="T238" s="155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6" t="s">
        <v>262</v>
      </c>
      <c r="AT238" s="156" t="s">
        <v>172</v>
      </c>
      <c r="AU238" s="156" t="s">
        <v>87</v>
      </c>
      <c r="AY238" s="17" t="s">
        <v>169</v>
      </c>
      <c r="BE238" s="157">
        <f>IF(N238="základní",J238,0)</f>
        <v>299845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7" t="s">
        <v>19</v>
      </c>
      <c r="BK238" s="157">
        <f>ROUND(I238*H238,2)</f>
        <v>299845</v>
      </c>
      <c r="BL238" s="17" t="s">
        <v>262</v>
      </c>
      <c r="BM238" s="156" t="s">
        <v>668</v>
      </c>
    </row>
    <row r="239" spans="1:65" s="12" customFormat="1" ht="22.9" customHeight="1">
      <c r="B239" s="133"/>
      <c r="D239" s="134" t="s">
        <v>78</v>
      </c>
      <c r="E239" s="143" t="s">
        <v>379</v>
      </c>
      <c r="F239" s="143" t="s">
        <v>380</v>
      </c>
      <c r="J239" s="144">
        <f>BK239</f>
        <v>16640</v>
      </c>
      <c r="L239" s="133"/>
      <c r="M239" s="137"/>
      <c r="N239" s="138"/>
      <c r="O239" s="138"/>
      <c r="P239" s="139">
        <f>SUM(P240:P252)</f>
        <v>0</v>
      </c>
      <c r="Q239" s="138"/>
      <c r="R239" s="139">
        <f>SUM(R240:R252)</f>
        <v>0</v>
      </c>
      <c r="S239" s="138"/>
      <c r="T239" s="140">
        <f>SUM(T240:T252)</f>
        <v>0</v>
      </c>
      <c r="AR239" s="134" t="s">
        <v>87</v>
      </c>
      <c r="AT239" s="141" t="s">
        <v>78</v>
      </c>
      <c r="AU239" s="141" t="s">
        <v>19</v>
      </c>
      <c r="AY239" s="134" t="s">
        <v>169</v>
      </c>
      <c r="BK239" s="142">
        <f>SUM(BK240:BK252)</f>
        <v>16640</v>
      </c>
    </row>
    <row r="240" spans="1:65" s="2" customFormat="1" ht="33" customHeight="1">
      <c r="A240" s="29"/>
      <c r="B240" s="145"/>
      <c r="C240" s="146" t="s">
        <v>374</v>
      </c>
      <c r="D240" s="146" t="s">
        <v>172</v>
      </c>
      <c r="E240" s="147" t="s">
        <v>382</v>
      </c>
      <c r="F240" s="148" t="s">
        <v>383</v>
      </c>
      <c r="G240" s="149" t="s">
        <v>175</v>
      </c>
      <c r="H240" s="150">
        <v>2</v>
      </c>
      <c r="I240" s="151">
        <v>1820</v>
      </c>
      <c r="J240" s="151">
        <f>ROUND(I240*H240,2)</f>
        <v>3640</v>
      </c>
      <c r="K240" s="148" t="s">
        <v>1</v>
      </c>
      <c r="L240" s="30"/>
      <c r="M240" s="152" t="s">
        <v>1</v>
      </c>
      <c r="N240" s="153" t="s">
        <v>44</v>
      </c>
      <c r="O240" s="154">
        <v>0</v>
      </c>
      <c r="P240" s="154">
        <f>O240*H240</f>
        <v>0</v>
      </c>
      <c r="Q240" s="154">
        <v>0</v>
      </c>
      <c r="R240" s="154">
        <f>Q240*H240</f>
        <v>0</v>
      </c>
      <c r="S240" s="154">
        <v>0</v>
      </c>
      <c r="T240" s="155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6" t="s">
        <v>262</v>
      </c>
      <c r="AT240" s="156" t="s">
        <v>172</v>
      </c>
      <c r="AU240" s="156" t="s">
        <v>87</v>
      </c>
      <c r="AY240" s="17" t="s">
        <v>169</v>
      </c>
      <c r="BE240" s="157">
        <f>IF(N240="základní",J240,0)</f>
        <v>3640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7" t="s">
        <v>19</v>
      </c>
      <c r="BK240" s="157">
        <f>ROUND(I240*H240,2)</f>
        <v>3640</v>
      </c>
      <c r="BL240" s="17" t="s">
        <v>262</v>
      </c>
      <c r="BM240" s="156" t="s">
        <v>669</v>
      </c>
    </row>
    <row r="241" spans="1:65" s="2" customFormat="1" ht="21.75" customHeight="1">
      <c r="A241" s="29"/>
      <c r="B241" s="145"/>
      <c r="C241" s="146" t="s">
        <v>381</v>
      </c>
      <c r="D241" s="146" t="s">
        <v>172</v>
      </c>
      <c r="E241" s="147" t="s">
        <v>386</v>
      </c>
      <c r="F241" s="148" t="s">
        <v>387</v>
      </c>
      <c r="G241" s="149" t="s">
        <v>175</v>
      </c>
      <c r="H241" s="150">
        <v>2</v>
      </c>
      <c r="I241" s="151">
        <v>1820</v>
      </c>
      <c r="J241" s="151">
        <f>ROUND(I241*H241,2)</f>
        <v>3640</v>
      </c>
      <c r="K241" s="148" t="s">
        <v>1</v>
      </c>
      <c r="L241" s="30"/>
      <c r="M241" s="152" t="s">
        <v>1</v>
      </c>
      <c r="N241" s="153" t="s">
        <v>44</v>
      </c>
      <c r="O241" s="154">
        <v>0</v>
      </c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6" t="s">
        <v>262</v>
      </c>
      <c r="AT241" s="156" t="s">
        <v>172</v>
      </c>
      <c r="AU241" s="156" t="s">
        <v>87</v>
      </c>
      <c r="AY241" s="17" t="s">
        <v>169</v>
      </c>
      <c r="BE241" s="157">
        <f>IF(N241="základní",J241,0)</f>
        <v>3640</v>
      </c>
      <c r="BF241" s="157">
        <f>IF(N241="snížená",J241,0)</f>
        <v>0</v>
      </c>
      <c r="BG241" s="157">
        <f>IF(N241="zákl. přenesená",J241,0)</f>
        <v>0</v>
      </c>
      <c r="BH241" s="157">
        <f>IF(N241="sníž. přenesená",J241,0)</f>
        <v>0</v>
      </c>
      <c r="BI241" s="157">
        <f>IF(N241="nulová",J241,0)</f>
        <v>0</v>
      </c>
      <c r="BJ241" s="17" t="s">
        <v>19</v>
      </c>
      <c r="BK241" s="157">
        <f>ROUND(I241*H241,2)</f>
        <v>3640</v>
      </c>
      <c r="BL241" s="17" t="s">
        <v>262</v>
      </c>
      <c r="BM241" s="156" t="s">
        <v>670</v>
      </c>
    </row>
    <row r="242" spans="1:65" s="2" customFormat="1" ht="16.5" customHeight="1">
      <c r="A242" s="29"/>
      <c r="B242" s="145"/>
      <c r="C242" s="146" t="s">
        <v>385</v>
      </c>
      <c r="D242" s="146" t="s">
        <v>172</v>
      </c>
      <c r="E242" s="147" t="s">
        <v>390</v>
      </c>
      <c r="F242" s="148" t="s">
        <v>391</v>
      </c>
      <c r="G242" s="149" t="s">
        <v>175</v>
      </c>
      <c r="H242" s="150">
        <v>2</v>
      </c>
      <c r="I242" s="151">
        <v>520</v>
      </c>
      <c r="J242" s="151">
        <f>ROUND(I242*H242,2)</f>
        <v>1040</v>
      </c>
      <c r="K242" s="148" t="s">
        <v>1</v>
      </c>
      <c r="L242" s="30"/>
      <c r="M242" s="152" t="s">
        <v>1</v>
      </c>
      <c r="N242" s="153" t="s">
        <v>44</v>
      </c>
      <c r="O242" s="154">
        <v>0</v>
      </c>
      <c r="P242" s="154">
        <f>O242*H242</f>
        <v>0</v>
      </c>
      <c r="Q242" s="154">
        <v>0</v>
      </c>
      <c r="R242" s="154">
        <f>Q242*H242</f>
        <v>0</v>
      </c>
      <c r="S242" s="154">
        <v>0</v>
      </c>
      <c r="T242" s="155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6" t="s">
        <v>262</v>
      </c>
      <c r="AT242" s="156" t="s">
        <v>172</v>
      </c>
      <c r="AU242" s="156" t="s">
        <v>87</v>
      </c>
      <c r="AY242" s="17" t="s">
        <v>169</v>
      </c>
      <c r="BE242" s="157">
        <f>IF(N242="základní",J242,0)</f>
        <v>1040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17" t="s">
        <v>19</v>
      </c>
      <c r="BK242" s="157">
        <f>ROUND(I242*H242,2)</f>
        <v>1040</v>
      </c>
      <c r="BL242" s="17" t="s">
        <v>262</v>
      </c>
      <c r="BM242" s="156" t="s">
        <v>671</v>
      </c>
    </row>
    <row r="243" spans="1:65" s="14" customFormat="1">
      <c r="B243" s="166"/>
      <c r="D243" s="159" t="s">
        <v>179</v>
      </c>
      <c r="E243" s="167" t="s">
        <v>1</v>
      </c>
      <c r="F243" s="168" t="s">
        <v>393</v>
      </c>
      <c r="H243" s="167" t="s">
        <v>1</v>
      </c>
      <c r="L243" s="166"/>
      <c r="M243" s="169"/>
      <c r="N243" s="170"/>
      <c r="O243" s="170"/>
      <c r="P243" s="170"/>
      <c r="Q243" s="170"/>
      <c r="R243" s="170"/>
      <c r="S243" s="170"/>
      <c r="T243" s="171"/>
      <c r="AT243" s="167" t="s">
        <v>179</v>
      </c>
      <c r="AU243" s="167" t="s">
        <v>87</v>
      </c>
      <c r="AV243" s="14" t="s">
        <v>19</v>
      </c>
      <c r="AW243" s="14" t="s">
        <v>34</v>
      </c>
      <c r="AX243" s="14" t="s">
        <v>79</v>
      </c>
      <c r="AY243" s="167" t="s">
        <v>169</v>
      </c>
    </row>
    <row r="244" spans="1:65" s="13" customFormat="1">
      <c r="B244" s="158"/>
      <c r="D244" s="159" t="s">
        <v>179</v>
      </c>
      <c r="E244" s="160" t="s">
        <v>1</v>
      </c>
      <c r="F244" s="161" t="s">
        <v>19</v>
      </c>
      <c r="H244" s="162">
        <v>1</v>
      </c>
      <c r="L244" s="158"/>
      <c r="M244" s="163"/>
      <c r="N244" s="164"/>
      <c r="O244" s="164"/>
      <c r="P244" s="164"/>
      <c r="Q244" s="164"/>
      <c r="R244" s="164"/>
      <c r="S244" s="164"/>
      <c r="T244" s="165"/>
      <c r="AT244" s="160" t="s">
        <v>179</v>
      </c>
      <c r="AU244" s="160" t="s">
        <v>87</v>
      </c>
      <c r="AV244" s="13" t="s">
        <v>87</v>
      </c>
      <c r="AW244" s="13" t="s">
        <v>34</v>
      </c>
      <c r="AX244" s="13" t="s">
        <v>79</v>
      </c>
      <c r="AY244" s="160" t="s">
        <v>169</v>
      </c>
    </row>
    <row r="245" spans="1:65" s="14" customFormat="1">
      <c r="B245" s="166"/>
      <c r="D245" s="159" t="s">
        <v>179</v>
      </c>
      <c r="E245" s="167" t="s">
        <v>1</v>
      </c>
      <c r="F245" s="168" t="s">
        <v>394</v>
      </c>
      <c r="H245" s="167" t="s">
        <v>1</v>
      </c>
      <c r="L245" s="166"/>
      <c r="M245" s="169"/>
      <c r="N245" s="170"/>
      <c r="O245" s="170"/>
      <c r="P245" s="170"/>
      <c r="Q245" s="170"/>
      <c r="R245" s="170"/>
      <c r="S245" s="170"/>
      <c r="T245" s="171"/>
      <c r="AT245" s="167" t="s">
        <v>179</v>
      </c>
      <c r="AU245" s="167" t="s">
        <v>87</v>
      </c>
      <c r="AV245" s="14" t="s">
        <v>19</v>
      </c>
      <c r="AW245" s="14" t="s">
        <v>34</v>
      </c>
      <c r="AX245" s="14" t="s">
        <v>79</v>
      </c>
      <c r="AY245" s="167" t="s">
        <v>169</v>
      </c>
    </row>
    <row r="246" spans="1:65" s="13" customFormat="1">
      <c r="B246" s="158"/>
      <c r="D246" s="159" t="s">
        <v>179</v>
      </c>
      <c r="E246" s="160" t="s">
        <v>1</v>
      </c>
      <c r="F246" s="161" t="s">
        <v>19</v>
      </c>
      <c r="H246" s="162">
        <v>1</v>
      </c>
      <c r="L246" s="158"/>
      <c r="M246" s="163"/>
      <c r="N246" s="164"/>
      <c r="O246" s="164"/>
      <c r="P246" s="164"/>
      <c r="Q246" s="164"/>
      <c r="R246" s="164"/>
      <c r="S246" s="164"/>
      <c r="T246" s="165"/>
      <c r="AT246" s="160" t="s">
        <v>179</v>
      </c>
      <c r="AU246" s="160" t="s">
        <v>87</v>
      </c>
      <c r="AV246" s="13" t="s">
        <v>87</v>
      </c>
      <c r="AW246" s="13" t="s">
        <v>34</v>
      </c>
      <c r="AX246" s="13" t="s">
        <v>79</v>
      </c>
      <c r="AY246" s="160" t="s">
        <v>169</v>
      </c>
    </row>
    <row r="247" spans="1:65" s="15" customFormat="1">
      <c r="B247" s="172"/>
      <c r="D247" s="159" t="s">
        <v>179</v>
      </c>
      <c r="E247" s="173" t="s">
        <v>1</v>
      </c>
      <c r="F247" s="174" t="s">
        <v>198</v>
      </c>
      <c r="H247" s="175">
        <v>2</v>
      </c>
      <c r="L247" s="172"/>
      <c r="M247" s="176"/>
      <c r="N247" s="177"/>
      <c r="O247" s="177"/>
      <c r="P247" s="177"/>
      <c r="Q247" s="177"/>
      <c r="R247" s="177"/>
      <c r="S247" s="177"/>
      <c r="T247" s="178"/>
      <c r="AT247" s="173" t="s">
        <v>179</v>
      </c>
      <c r="AU247" s="173" t="s">
        <v>87</v>
      </c>
      <c r="AV247" s="15" t="s">
        <v>177</v>
      </c>
      <c r="AW247" s="15" t="s">
        <v>34</v>
      </c>
      <c r="AX247" s="15" t="s">
        <v>19</v>
      </c>
      <c r="AY247" s="173" t="s">
        <v>169</v>
      </c>
    </row>
    <row r="248" spans="1:65" s="2" customFormat="1" ht="33" customHeight="1">
      <c r="A248" s="29"/>
      <c r="B248" s="145"/>
      <c r="C248" s="146" t="s">
        <v>389</v>
      </c>
      <c r="D248" s="146" t="s">
        <v>172</v>
      </c>
      <c r="E248" s="147" t="s">
        <v>396</v>
      </c>
      <c r="F248" s="148" t="s">
        <v>397</v>
      </c>
      <c r="G248" s="149" t="s">
        <v>175</v>
      </c>
      <c r="H248" s="150">
        <v>1</v>
      </c>
      <c r="I248" s="151">
        <v>4550</v>
      </c>
      <c r="J248" s="151">
        <f>ROUND(I248*H248,2)</f>
        <v>4550</v>
      </c>
      <c r="K248" s="148" t="s">
        <v>1</v>
      </c>
      <c r="L248" s="30"/>
      <c r="M248" s="152" t="s">
        <v>1</v>
      </c>
      <c r="N248" s="153" t="s">
        <v>44</v>
      </c>
      <c r="O248" s="154">
        <v>0</v>
      </c>
      <c r="P248" s="154">
        <f>O248*H248</f>
        <v>0</v>
      </c>
      <c r="Q248" s="154">
        <v>0</v>
      </c>
      <c r="R248" s="154">
        <f>Q248*H248</f>
        <v>0</v>
      </c>
      <c r="S248" s="154">
        <v>0</v>
      </c>
      <c r="T248" s="155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6" t="s">
        <v>262</v>
      </c>
      <c r="AT248" s="156" t="s">
        <v>172</v>
      </c>
      <c r="AU248" s="156" t="s">
        <v>87</v>
      </c>
      <c r="AY248" s="17" t="s">
        <v>169</v>
      </c>
      <c r="BE248" s="157">
        <f>IF(N248="základní",J248,0)</f>
        <v>4550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7" t="s">
        <v>19</v>
      </c>
      <c r="BK248" s="157">
        <f>ROUND(I248*H248,2)</f>
        <v>4550</v>
      </c>
      <c r="BL248" s="17" t="s">
        <v>262</v>
      </c>
      <c r="BM248" s="156" t="s">
        <v>672</v>
      </c>
    </row>
    <row r="249" spans="1:65" s="2" customFormat="1" ht="16.5" customHeight="1">
      <c r="A249" s="29"/>
      <c r="B249" s="145"/>
      <c r="C249" s="146" t="s">
        <v>395</v>
      </c>
      <c r="D249" s="146" t="s">
        <v>172</v>
      </c>
      <c r="E249" s="147" t="s">
        <v>400</v>
      </c>
      <c r="F249" s="148" t="s">
        <v>401</v>
      </c>
      <c r="G249" s="149" t="s">
        <v>175</v>
      </c>
      <c r="H249" s="150">
        <v>1</v>
      </c>
      <c r="I249" s="151">
        <v>650</v>
      </c>
      <c r="J249" s="151">
        <f>ROUND(I249*H249,2)</f>
        <v>650</v>
      </c>
      <c r="K249" s="148" t="s">
        <v>1</v>
      </c>
      <c r="L249" s="30"/>
      <c r="M249" s="152" t="s">
        <v>1</v>
      </c>
      <c r="N249" s="153" t="s">
        <v>44</v>
      </c>
      <c r="O249" s="154">
        <v>0</v>
      </c>
      <c r="P249" s="154">
        <f>O249*H249</f>
        <v>0</v>
      </c>
      <c r="Q249" s="154">
        <v>0</v>
      </c>
      <c r="R249" s="154">
        <f>Q249*H249</f>
        <v>0</v>
      </c>
      <c r="S249" s="154">
        <v>0</v>
      </c>
      <c r="T249" s="155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6" t="s">
        <v>262</v>
      </c>
      <c r="AT249" s="156" t="s">
        <v>172</v>
      </c>
      <c r="AU249" s="156" t="s">
        <v>87</v>
      </c>
      <c r="AY249" s="17" t="s">
        <v>169</v>
      </c>
      <c r="BE249" s="157">
        <f>IF(N249="základní",J249,0)</f>
        <v>650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19</v>
      </c>
      <c r="BK249" s="157">
        <f>ROUND(I249*H249,2)</f>
        <v>650</v>
      </c>
      <c r="BL249" s="17" t="s">
        <v>262</v>
      </c>
      <c r="BM249" s="156" t="s">
        <v>673</v>
      </c>
    </row>
    <row r="250" spans="1:65" s="2" customFormat="1" ht="21.75" customHeight="1">
      <c r="A250" s="29"/>
      <c r="B250" s="145"/>
      <c r="C250" s="146" t="s">
        <v>399</v>
      </c>
      <c r="D250" s="146" t="s">
        <v>172</v>
      </c>
      <c r="E250" s="147" t="s">
        <v>404</v>
      </c>
      <c r="F250" s="148" t="s">
        <v>405</v>
      </c>
      <c r="G250" s="149" t="s">
        <v>175</v>
      </c>
      <c r="H250" s="150">
        <v>1</v>
      </c>
      <c r="I250" s="151">
        <v>650</v>
      </c>
      <c r="J250" s="151">
        <f>ROUND(I250*H250,2)</f>
        <v>650</v>
      </c>
      <c r="K250" s="148" t="s">
        <v>1</v>
      </c>
      <c r="L250" s="30"/>
      <c r="M250" s="152" t="s">
        <v>1</v>
      </c>
      <c r="N250" s="153" t="s">
        <v>44</v>
      </c>
      <c r="O250" s="154">
        <v>0</v>
      </c>
      <c r="P250" s="154">
        <f>O250*H250</f>
        <v>0</v>
      </c>
      <c r="Q250" s="154">
        <v>0</v>
      </c>
      <c r="R250" s="154">
        <f>Q250*H250</f>
        <v>0</v>
      </c>
      <c r="S250" s="154">
        <v>0</v>
      </c>
      <c r="T250" s="155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6" t="s">
        <v>262</v>
      </c>
      <c r="AT250" s="156" t="s">
        <v>172</v>
      </c>
      <c r="AU250" s="156" t="s">
        <v>87</v>
      </c>
      <c r="AY250" s="17" t="s">
        <v>169</v>
      </c>
      <c r="BE250" s="157">
        <f>IF(N250="základní",J250,0)</f>
        <v>650</v>
      </c>
      <c r="BF250" s="157">
        <f>IF(N250="snížená",J250,0)</f>
        <v>0</v>
      </c>
      <c r="BG250" s="157">
        <f>IF(N250="zákl. přenesená",J250,0)</f>
        <v>0</v>
      </c>
      <c r="BH250" s="157">
        <f>IF(N250="sníž. přenesená",J250,0)</f>
        <v>0</v>
      </c>
      <c r="BI250" s="157">
        <f>IF(N250="nulová",J250,0)</f>
        <v>0</v>
      </c>
      <c r="BJ250" s="17" t="s">
        <v>19</v>
      </c>
      <c r="BK250" s="157">
        <f>ROUND(I250*H250,2)</f>
        <v>650</v>
      </c>
      <c r="BL250" s="17" t="s">
        <v>262</v>
      </c>
      <c r="BM250" s="156" t="s">
        <v>674</v>
      </c>
    </row>
    <row r="251" spans="1:65" s="2" customFormat="1" ht="21.75" customHeight="1">
      <c r="A251" s="29"/>
      <c r="B251" s="145"/>
      <c r="C251" s="146" t="s">
        <v>403</v>
      </c>
      <c r="D251" s="146" t="s">
        <v>172</v>
      </c>
      <c r="E251" s="147" t="s">
        <v>408</v>
      </c>
      <c r="F251" s="148" t="s">
        <v>409</v>
      </c>
      <c r="G251" s="149" t="s">
        <v>175</v>
      </c>
      <c r="H251" s="150">
        <v>1</v>
      </c>
      <c r="I251" s="151">
        <v>910</v>
      </c>
      <c r="J251" s="151">
        <f>ROUND(I251*H251,2)</f>
        <v>910</v>
      </c>
      <c r="K251" s="148" t="s">
        <v>1</v>
      </c>
      <c r="L251" s="30"/>
      <c r="M251" s="152" t="s">
        <v>1</v>
      </c>
      <c r="N251" s="153" t="s">
        <v>44</v>
      </c>
      <c r="O251" s="154">
        <v>0</v>
      </c>
      <c r="P251" s="154">
        <f>O251*H251</f>
        <v>0</v>
      </c>
      <c r="Q251" s="154">
        <v>0</v>
      </c>
      <c r="R251" s="154">
        <f>Q251*H251</f>
        <v>0</v>
      </c>
      <c r="S251" s="154">
        <v>0</v>
      </c>
      <c r="T251" s="155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6" t="s">
        <v>262</v>
      </c>
      <c r="AT251" s="156" t="s">
        <v>172</v>
      </c>
      <c r="AU251" s="156" t="s">
        <v>87</v>
      </c>
      <c r="AY251" s="17" t="s">
        <v>169</v>
      </c>
      <c r="BE251" s="157">
        <f>IF(N251="základní",J251,0)</f>
        <v>910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7" t="s">
        <v>19</v>
      </c>
      <c r="BK251" s="157">
        <f>ROUND(I251*H251,2)</f>
        <v>910</v>
      </c>
      <c r="BL251" s="17" t="s">
        <v>262</v>
      </c>
      <c r="BM251" s="156" t="s">
        <v>675</v>
      </c>
    </row>
    <row r="252" spans="1:65" s="2" customFormat="1" ht="21.75" customHeight="1">
      <c r="A252" s="29"/>
      <c r="B252" s="145"/>
      <c r="C252" s="146" t="s">
        <v>407</v>
      </c>
      <c r="D252" s="146" t="s">
        <v>172</v>
      </c>
      <c r="E252" s="147" t="s">
        <v>412</v>
      </c>
      <c r="F252" s="148" t="s">
        <v>413</v>
      </c>
      <c r="G252" s="149" t="s">
        <v>175</v>
      </c>
      <c r="H252" s="150">
        <v>1</v>
      </c>
      <c r="I252" s="151">
        <v>1560</v>
      </c>
      <c r="J252" s="151">
        <f>ROUND(I252*H252,2)</f>
        <v>1560</v>
      </c>
      <c r="K252" s="148" t="s">
        <v>1</v>
      </c>
      <c r="L252" s="30"/>
      <c r="M252" s="152" t="s">
        <v>1</v>
      </c>
      <c r="N252" s="153" t="s">
        <v>44</v>
      </c>
      <c r="O252" s="154">
        <v>0</v>
      </c>
      <c r="P252" s="154">
        <f>O252*H252</f>
        <v>0</v>
      </c>
      <c r="Q252" s="154">
        <v>0</v>
      </c>
      <c r="R252" s="154">
        <f>Q252*H252</f>
        <v>0</v>
      </c>
      <c r="S252" s="154">
        <v>0</v>
      </c>
      <c r="T252" s="155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6" t="s">
        <v>262</v>
      </c>
      <c r="AT252" s="156" t="s">
        <v>172</v>
      </c>
      <c r="AU252" s="156" t="s">
        <v>87</v>
      </c>
      <c r="AY252" s="17" t="s">
        <v>169</v>
      </c>
      <c r="BE252" s="157">
        <f>IF(N252="základní",J252,0)</f>
        <v>1560</v>
      </c>
      <c r="BF252" s="157">
        <f>IF(N252="snížená",J252,0)</f>
        <v>0</v>
      </c>
      <c r="BG252" s="157">
        <f>IF(N252="zákl. přenesená",J252,0)</f>
        <v>0</v>
      </c>
      <c r="BH252" s="157">
        <f>IF(N252="sníž. přenesená",J252,0)</f>
        <v>0</v>
      </c>
      <c r="BI252" s="157">
        <f>IF(N252="nulová",J252,0)</f>
        <v>0</v>
      </c>
      <c r="BJ252" s="17" t="s">
        <v>19</v>
      </c>
      <c r="BK252" s="157">
        <f>ROUND(I252*H252,2)</f>
        <v>1560</v>
      </c>
      <c r="BL252" s="17" t="s">
        <v>262</v>
      </c>
      <c r="BM252" s="156" t="s">
        <v>676</v>
      </c>
    </row>
    <row r="253" spans="1:65" s="12" customFormat="1" ht="22.9" customHeight="1">
      <c r="B253" s="133"/>
      <c r="D253" s="134" t="s">
        <v>78</v>
      </c>
      <c r="E253" s="143" t="s">
        <v>415</v>
      </c>
      <c r="F253" s="143" t="s">
        <v>416</v>
      </c>
      <c r="J253" s="144">
        <f>BK253</f>
        <v>48402</v>
      </c>
      <c r="L253" s="133"/>
      <c r="M253" s="137"/>
      <c r="N253" s="138"/>
      <c r="O253" s="138"/>
      <c r="P253" s="139">
        <f>P254</f>
        <v>0</v>
      </c>
      <c r="Q253" s="138"/>
      <c r="R253" s="139">
        <f>R254</f>
        <v>0</v>
      </c>
      <c r="S253" s="138"/>
      <c r="T253" s="140">
        <f>T254</f>
        <v>0</v>
      </c>
      <c r="AR253" s="134" t="s">
        <v>87</v>
      </c>
      <c r="AT253" s="141" t="s">
        <v>78</v>
      </c>
      <c r="AU253" s="141" t="s">
        <v>19</v>
      </c>
      <c r="AY253" s="134" t="s">
        <v>169</v>
      </c>
      <c r="BK253" s="142">
        <f>BK254</f>
        <v>48402</v>
      </c>
    </row>
    <row r="254" spans="1:65" s="2" customFormat="1" ht="16.5" customHeight="1">
      <c r="A254" s="29"/>
      <c r="B254" s="145"/>
      <c r="C254" s="146" t="s">
        <v>411</v>
      </c>
      <c r="D254" s="146" t="s">
        <v>172</v>
      </c>
      <c r="E254" s="147" t="s">
        <v>418</v>
      </c>
      <c r="F254" s="148" t="s">
        <v>419</v>
      </c>
      <c r="G254" s="149" t="s">
        <v>377</v>
      </c>
      <c r="H254" s="150">
        <v>1</v>
      </c>
      <c r="I254" s="151">
        <v>48402</v>
      </c>
      <c r="J254" s="151">
        <f>ROUND(I254*H254,2)</f>
        <v>48402</v>
      </c>
      <c r="K254" s="148" t="s">
        <v>1</v>
      </c>
      <c r="L254" s="30"/>
      <c r="M254" s="152" t="s">
        <v>1</v>
      </c>
      <c r="N254" s="153" t="s">
        <v>44</v>
      </c>
      <c r="O254" s="154">
        <v>0</v>
      </c>
      <c r="P254" s="154">
        <f>O254*H254</f>
        <v>0</v>
      </c>
      <c r="Q254" s="154">
        <v>0</v>
      </c>
      <c r="R254" s="154">
        <f>Q254*H254</f>
        <v>0</v>
      </c>
      <c r="S254" s="154">
        <v>0</v>
      </c>
      <c r="T254" s="155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6" t="s">
        <v>262</v>
      </c>
      <c r="AT254" s="156" t="s">
        <v>172</v>
      </c>
      <c r="AU254" s="156" t="s">
        <v>87</v>
      </c>
      <c r="AY254" s="17" t="s">
        <v>169</v>
      </c>
      <c r="BE254" s="157">
        <f>IF(N254="základní",J254,0)</f>
        <v>48402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7" t="s">
        <v>19</v>
      </c>
      <c r="BK254" s="157">
        <f>ROUND(I254*H254,2)</f>
        <v>48402</v>
      </c>
      <c r="BL254" s="17" t="s">
        <v>262</v>
      </c>
      <c r="BM254" s="156" t="s">
        <v>677</v>
      </c>
    </row>
    <row r="255" spans="1:65" s="12" customFormat="1" ht="22.9" customHeight="1">
      <c r="B255" s="133"/>
      <c r="D255" s="134" t="s">
        <v>78</v>
      </c>
      <c r="E255" s="143" t="s">
        <v>421</v>
      </c>
      <c r="F255" s="143" t="s">
        <v>422</v>
      </c>
      <c r="J255" s="144">
        <f>BK255</f>
        <v>54611.5</v>
      </c>
      <c r="L255" s="133"/>
      <c r="M255" s="137"/>
      <c r="N255" s="138"/>
      <c r="O255" s="138"/>
      <c r="P255" s="139">
        <f>SUM(P256:P262)</f>
        <v>1.9319999999999999</v>
      </c>
      <c r="Q255" s="138"/>
      <c r="R255" s="139">
        <f>SUM(R256:R262)</f>
        <v>0</v>
      </c>
      <c r="S255" s="138"/>
      <c r="T255" s="140">
        <f>SUM(T256:T262)</f>
        <v>0.12</v>
      </c>
      <c r="AR255" s="134" t="s">
        <v>87</v>
      </c>
      <c r="AT255" s="141" t="s">
        <v>78</v>
      </c>
      <c r="AU255" s="141" t="s">
        <v>19</v>
      </c>
      <c r="AY255" s="134" t="s">
        <v>169</v>
      </c>
      <c r="BK255" s="142">
        <f>SUM(BK256:BK262)</f>
        <v>54611.5</v>
      </c>
    </row>
    <row r="256" spans="1:65" s="2" customFormat="1" ht="21.75" customHeight="1">
      <c r="A256" s="29"/>
      <c r="B256" s="145"/>
      <c r="C256" s="146" t="s">
        <v>417</v>
      </c>
      <c r="D256" s="146" t="s">
        <v>172</v>
      </c>
      <c r="E256" s="147" t="s">
        <v>424</v>
      </c>
      <c r="F256" s="148" t="s">
        <v>678</v>
      </c>
      <c r="G256" s="149" t="s">
        <v>175</v>
      </c>
      <c r="H256" s="150">
        <v>1</v>
      </c>
      <c r="I256" s="151">
        <v>12000</v>
      </c>
      <c r="J256" s="151">
        <f>ROUND(I256*H256,2)</f>
        <v>12000</v>
      </c>
      <c r="K256" s="148" t="s">
        <v>1</v>
      </c>
      <c r="L256" s="30"/>
      <c r="M256" s="152" t="s">
        <v>1</v>
      </c>
      <c r="N256" s="153" t="s">
        <v>44</v>
      </c>
      <c r="O256" s="154">
        <v>0</v>
      </c>
      <c r="P256" s="154">
        <f>O256*H256</f>
        <v>0</v>
      </c>
      <c r="Q256" s="154">
        <v>0</v>
      </c>
      <c r="R256" s="154">
        <f>Q256*H256</f>
        <v>0</v>
      </c>
      <c r="S256" s="154">
        <v>0</v>
      </c>
      <c r="T256" s="155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6" t="s">
        <v>262</v>
      </c>
      <c r="AT256" s="156" t="s">
        <v>172</v>
      </c>
      <c r="AU256" s="156" t="s">
        <v>87</v>
      </c>
      <c r="AY256" s="17" t="s">
        <v>169</v>
      </c>
      <c r="BE256" s="157">
        <f>IF(N256="základní",J256,0)</f>
        <v>12000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7" t="s">
        <v>19</v>
      </c>
      <c r="BK256" s="157">
        <f>ROUND(I256*H256,2)</f>
        <v>12000</v>
      </c>
      <c r="BL256" s="17" t="s">
        <v>262</v>
      </c>
      <c r="BM256" s="156" t="s">
        <v>679</v>
      </c>
    </row>
    <row r="257" spans="1:65" s="2" customFormat="1" ht="21.75" customHeight="1">
      <c r="A257" s="29"/>
      <c r="B257" s="145"/>
      <c r="C257" s="146" t="s">
        <v>423</v>
      </c>
      <c r="D257" s="146" t="s">
        <v>172</v>
      </c>
      <c r="E257" s="147" t="s">
        <v>428</v>
      </c>
      <c r="F257" s="148" t="s">
        <v>680</v>
      </c>
      <c r="G257" s="149" t="s">
        <v>175</v>
      </c>
      <c r="H257" s="150">
        <v>3</v>
      </c>
      <c r="I257" s="151">
        <v>10900</v>
      </c>
      <c r="J257" s="151">
        <f>ROUND(I257*H257,2)</f>
        <v>32700</v>
      </c>
      <c r="K257" s="148" t="s">
        <v>1</v>
      </c>
      <c r="L257" s="30"/>
      <c r="M257" s="152" t="s">
        <v>1</v>
      </c>
      <c r="N257" s="153" t="s">
        <v>44</v>
      </c>
      <c r="O257" s="154">
        <v>0</v>
      </c>
      <c r="P257" s="154">
        <f>O257*H257</f>
        <v>0</v>
      </c>
      <c r="Q257" s="154">
        <v>0</v>
      </c>
      <c r="R257" s="154">
        <f>Q257*H257</f>
        <v>0</v>
      </c>
      <c r="S257" s="154">
        <v>0</v>
      </c>
      <c r="T257" s="155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6" t="s">
        <v>262</v>
      </c>
      <c r="AT257" s="156" t="s">
        <v>172</v>
      </c>
      <c r="AU257" s="156" t="s">
        <v>87</v>
      </c>
      <c r="AY257" s="17" t="s">
        <v>169</v>
      </c>
      <c r="BE257" s="157">
        <f>IF(N257="základní",J257,0)</f>
        <v>32700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7" t="s">
        <v>19</v>
      </c>
      <c r="BK257" s="157">
        <f>ROUND(I257*H257,2)</f>
        <v>32700</v>
      </c>
      <c r="BL257" s="17" t="s">
        <v>262</v>
      </c>
      <c r="BM257" s="156" t="s">
        <v>681</v>
      </c>
    </row>
    <row r="258" spans="1:65" s="2" customFormat="1" ht="21.75" customHeight="1">
      <c r="A258" s="29"/>
      <c r="B258" s="145"/>
      <c r="C258" s="146" t="s">
        <v>427</v>
      </c>
      <c r="D258" s="146" t="s">
        <v>172</v>
      </c>
      <c r="E258" s="147" t="s">
        <v>436</v>
      </c>
      <c r="F258" s="148" t="s">
        <v>682</v>
      </c>
      <c r="G258" s="149" t="s">
        <v>175</v>
      </c>
      <c r="H258" s="150">
        <v>1</v>
      </c>
      <c r="I258" s="151">
        <v>9100</v>
      </c>
      <c r="J258" s="151">
        <f>ROUND(I258*H258,2)</f>
        <v>9100</v>
      </c>
      <c r="K258" s="148" t="s">
        <v>1</v>
      </c>
      <c r="L258" s="30"/>
      <c r="M258" s="152" t="s">
        <v>1</v>
      </c>
      <c r="N258" s="153" t="s">
        <v>44</v>
      </c>
      <c r="O258" s="154">
        <v>0</v>
      </c>
      <c r="P258" s="154">
        <f>O258*H258</f>
        <v>0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6" t="s">
        <v>262</v>
      </c>
      <c r="AT258" s="156" t="s">
        <v>172</v>
      </c>
      <c r="AU258" s="156" t="s">
        <v>87</v>
      </c>
      <c r="AY258" s="17" t="s">
        <v>169</v>
      </c>
      <c r="BE258" s="157">
        <f>IF(N258="základní",J258,0)</f>
        <v>9100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7" t="s">
        <v>19</v>
      </c>
      <c r="BK258" s="157">
        <f>ROUND(I258*H258,2)</f>
        <v>9100</v>
      </c>
      <c r="BL258" s="17" t="s">
        <v>262</v>
      </c>
      <c r="BM258" s="156" t="s">
        <v>683</v>
      </c>
    </row>
    <row r="259" spans="1:65" s="2" customFormat="1" ht="21.75" customHeight="1">
      <c r="A259" s="29"/>
      <c r="B259" s="145"/>
      <c r="C259" s="146" t="s">
        <v>431</v>
      </c>
      <c r="D259" s="146" t="s">
        <v>172</v>
      </c>
      <c r="E259" s="147" t="s">
        <v>440</v>
      </c>
      <c r="F259" s="148" t="s">
        <v>441</v>
      </c>
      <c r="G259" s="149" t="s">
        <v>175</v>
      </c>
      <c r="H259" s="150">
        <v>1</v>
      </c>
      <c r="I259" s="151">
        <v>678</v>
      </c>
      <c r="J259" s="151">
        <f>ROUND(I259*H259,2)</f>
        <v>678</v>
      </c>
      <c r="K259" s="148" t="s">
        <v>183</v>
      </c>
      <c r="L259" s="30"/>
      <c r="M259" s="152" t="s">
        <v>1</v>
      </c>
      <c r="N259" s="153" t="s">
        <v>44</v>
      </c>
      <c r="O259" s="154">
        <v>1.6819999999999999</v>
      </c>
      <c r="P259" s="154">
        <f>O259*H259</f>
        <v>1.6819999999999999</v>
      </c>
      <c r="Q259" s="154">
        <v>0</v>
      </c>
      <c r="R259" s="154">
        <f>Q259*H259</f>
        <v>0</v>
      </c>
      <c r="S259" s="154">
        <v>0</v>
      </c>
      <c r="T259" s="155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6" t="s">
        <v>262</v>
      </c>
      <c r="AT259" s="156" t="s">
        <v>172</v>
      </c>
      <c r="AU259" s="156" t="s">
        <v>87</v>
      </c>
      <c r="AY259" s="17" t="s">
        <v>169</v>
      </c>
      <c r="BE259" s="157">
        <f>IF(N259="základní",J259,0)</f>
        <v>678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7" t="s">
        <v>19</v>
      </c>
      <c r="BK259" s="157">
        <f>ROUND(I259*H259,2)</f>
        <v>678</v>
      </c>
      <c r="BL259" s="17" t="s">
        <v>262</v>
      </c>
      <c r="BM259" s="156" t="s">
        <v>684</v>
      </c>
    </row>
    <row r="260" spans="1:65" s="14" customFormat="1">
      <c r="B260" s="166"/>
      <c r="D260" s="159" t="s">
        <v>179</v>
      </c>
      <c r="E260" s="167" t="s">
        <v>1</v>
      </c>
      <c r="F260" s="168" t="s">
        <v>443</v>
      </c>
      <c r="H260" s="167" t="s">
        <v>1</v>
      </c>
      <c r="L260" s="166"/>
      <c r="M260" s="169"/>
      <c r="N260" s="170"/>
      <c r="O260" s="170"/>
      <c r="P260" s="170"/>
      <c r="Q260" s="170"/>
      <c r="R260" s="170"/>
      <c r="S260" s="170"/>
      <c r="T260" s="171"/>
      <c r="AT260" s="167" t="s">
        <v>179</v>
      </c>
      <c r="AU260" s="167" t="s">
        <v>87</v>
      </c>
      <c r="AV260" s="14" t="s">
        <v>19</v>
      </c>
      <c r="AW260" s="14" t="s">
        <v>34</v>
      </c>
      <c r="AX260" s="14" t="s">
        <v>79</v>
      </c>
      <c r="AY260" s="167" t="s">
        <v>169</v>
      </c>
    </row>
    <row r="261" spans="1:65" s="13" customFormat="1">
      <c r="B261" s="158"/>
      <c r="D261" s="159" t="s">
        <v>179</v>
      </c>
      <c r="E261" s="160" t="s">
        <v>1</v>
      </c>
      <c r="F261" s="161" t="s">
        <v>19</v>
      </c>
      <c r="H261" s="162">
        <v>1</v>
      </c>
      <c r="L261" s="158"/>
      <c r="M261" s="163"/>
      <c r="N261" s="164"/>
      <c r="O261" s="164"/>
      <c r="P261" s="164"/>
      <c r="Q261" s="164"/>
      <c r="R261" s="164"/>
      <c r="S261" s="164"/>
      <c r="T261" s="165"/>
      <c r="AT261" s="160" t="s">
        <v>179</v>
      </c>
      <c r="AU261" s="160" t="s">
        <v>87</v>
      </c>
      <c r="AV261" s="13" t="s">
        <v>87</v>
      </c>
      <c r="AW261" s="13" t="s">
        <v>34</v>
      </c>
      <c r="AX261" s="13" t="s">
        <v>19</v>
      </c>
      <c r="AY261" s="160" t="s">
        <v>169</v>
      </c>
    </row>
    <row r="262" spans="1:65" s="2" customFormat="1" ht="21.75" customHeight="1">
      <c r="A262" s="29"/>
      <c r="B262" s="145"/>
      <c r="C262" s="146" t="s">
        <v>435</v>
      </c>
      <c r="D262" s="146" t="s">
        <v>172</v>
      </c>
      <c r="E262" s="147" t="s">
        <v>445</v>
      </c>
      <c r="F262" s="148" t="s">
        <v>446</v>
      </c>
      <c r="G262" s="149" t="s">
        <v>175</v>
      </c>
      <c r="H262" s="150">
        <v>5</v>
      </c>
      <c r="I262" s="151">
        <v>26.7</v>
      </c>
      <c r="J262" s="151">
        <f>ROUND(I262*H262,2)</f>
        <v>133.5</v>
      </c>
      <c r="K262" s="148" t="s">
        <v>183</v>
      </c>
      <c r="L262" s="30"/>
      <c r="M262" s="152" t="s">
        <v>1</v>
      </c>
      <c r="N262" s="153" t="s">
        <v>44</v>
      </c>
      <c r="O262" s="154">
        <v>0.05</v>
      </c>
      <c r="P262" s="154">
        <f>O262*H262</f>
        <v>0.25</v>
      </c>
      <c r="Q262" s="154">
        <v>0</v>
      </c>
      <c r="R262" s="154">
        <f>Q262*H262</f>
        <v>0</v>
      </c>
      <c r="S262" s="154">
        <v>2.4E-2</v>
      </c>
      <c r="T262" s="155">
        <f>S262*H262</f>
        <v>0.12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6" t="s">
        <v>262</v>
      </c>
      <c r="AT262" s="156" t="s">
        <v>172</v>
      </c>
      <c r="AU262" s="156" t="s">
        <v>87</v>
      </c>
      <c r="AY262" s="17" t="s">
        <v>169</v>
      </c>
      <c r="BE262" s="157">
        <f>IF(N262="základní",J262,0)</f>
        <v>133.5</v>
      </c>
      <c r="BF262" s="157">
        <f>IF(N262="snížená",J262,0)</f>
        <v>0</v>
      </c>
      <c r="BG262" s="157">
        <f>IF(N262="zákl. přenesená",J262,0)</f>
        <v>0</v>
      </c>
      <c r="BH262" s="157">
        <f>IF(N262="sníž. přenesená",J262,0)</f>
        <v>0</v>
      </c>
      <c r="BI262" s="157">
        <f>IF(N262="nulová",J262,0)</f>
        <v>0</v>
      </c>
      <c r="BJ262" s="17" t="s">
        <v>19</v>
      </c>
      <c r="BK262" s="157">
        <f>ROUND(I262*H262,2)</f>
        <v>133.5</v>
      </c>
      <c r="BL262" s="17" t="s">
        <v>262</v>
      </c>
      <c r="BM262" s="156" t="s">
        <v>685</v>
      </c>
    </row>
    <row r="263" spans="1:65" s="12" customFormat="1" ht="22.9" customHeight="1">
      <c r="B263" s="133"/>
      <c r="D263" s="134" t="s">
        <v>78</v>
      </c>
      <c r="E263" s="143" t="s">
        <v>448</v>
      </c>
      <c r="F263" s="143" t="s">
        <v>449</v>
      </c>
      <c r="J263" s="144">
        <f>BK263</f>
        <v>12140.82</v>
      </c>
      <c r="L263" s="133"/>
      <c r="M263" s="137"/>
      <c r="N263" s="138"/>
      <c r="O263" s="138"/>
      <c r="P263" s="139">
        <f>SUM(P264:P272)</f>
        <v>5.389138</v>
      </c>
      <c r="Q263" s="138"/>
      <c r="R263" s="139">
        <f>SUM(R264:R272)</f>
        <v>2.3399999999999997E-2</v>
      </c>
      <c r="S263" s="138"/>
      <c r="T263" s="140">
        <f>SUM(T264:T272)</f>
        <v>0</v>
      </c>
      <c r="AR263" s="134" t="s">
        <v>87</v>
      </c>
      <c r="AT263" s="141" t="s">
        <v>78</v>
      </c>
      <c r="AU263" s="141" t="s">
        <v>19</v>
      </c>
      <c r="AY263" s="134" t="s">
        <v>169</v>
      </c>
      <c r="BK263" s="142">
        <f>SUM(BK264:BK272)</f>
        <v>12140.82</v>
      </c>
    </row>
    <row r="264" spans="1:65" s="2" customFormat="1" ht="21.75" customHeight="1">
      <c r="A264" s="29"/>
      <c r="B264" s="145"/>
      <c r="C264" s="146" t="s">
        <v>439</v>
      </c>
      <c r="D264" s="146" t="s">
        <v>172</v>
      </c>
      <c r="E264" s="147" t="s">
        <v>451</v>
      </c>
      <c r="F264" s="148" t="s">
        <v>452</v>
      </c>
      <c r="G264" s="149" t="s">
        <v>175</v>
      </c>
      <c r="H264" s="150">
        <v>2</v>
      </c>
      <c r="I264" s="151">
        <v>4550</v>
      </c>
      <c r="J264" s="151">
        <f>ROUND(I264*H264,2)</f>
        <v>9100</v>
      </c>
      <c r="K264" s="148" t="s">
        <v>1</v>
      </c>
      <c r="L264" s="30"/>
      <c r="M264" s="152" t="s">
        <v>1</v>
      </c>
      <c r="N264" s="153" t="s">
        <v>44</v>
      </c>
      <c r="O264" s="154">
        <v>0</v>
      </c>
      <c r="P264" s="154">
        <f>O264*H264</f>
        <v>0</v>
      </c>
      <c r="Q264" s="154">
        <v>0</v>
      </c>
      <c r="R264" s="154">
        <f>Q264*H264</f>
        <v>0</v>
      </c>
      <c r="S264" s="154">
        <v>0</v>
      </c>
      <c r="T264" s="155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6" t="s">
        <v>262</v>
      </c>
      <c r="AT264" s="156" t="s">
        <v>172</v>
      </c>
      <c r="AU264" s="156" t="s">
        <v>87</v>
      </c>
      <c r="AY264" s="17" t="s">
        <v>169</v>
      </c>
      <c r="BE264" s="157">
        <f>IF(N264="základní",J264,0)</f>
        <v>9100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7" t="s">
        <v>19</v>
      </c>
      <c r="BK264" s="157">
        <f>ROUND(I264*H264,2)</f>
        <v>9100</v>
      </c>
      <c r="BL264" s="17" t="s">
        <v>262</v>
      </c>
      <c r="BM264" s="156" t="s">
        <v>686</v>
      </c>
    </row>
    <row r="265" spans="1:65" s="2" customFormat="1" ht="21.75" customHeight="1">
      <c r="A265" s="29"/>
      <c r="B265" s="145"/>
      <c r="C265" s="146" t="s">
        <v>444</v>
      </c>
      <c r="D265" s="146" t="s">
        <v>172</v>
      </c>
      <c r="E265" s="147" t="s">
        <v>455</v>
      </c>
      <c r="F265" s="148" t="s">
        <v>456</v>
      </c>
      <c r="G265" s="149" t="s">
        <v>457</v>
      </c>
      <c r="H265" s="150">
        <v>20</v>
      </c>
      <c r="I265" s="151">
        <v>123</v>
      </c>
      <c r="J265" s="151">
        <f>ROUND(I265*H265,2)</f>
        <v>2460</v>
      </c>
      <c r="K265" s="148" t="s">
        <v>183</v>
      </c>
      <c r="L265" s="30"/>
      <c r="M265" s="152" t="s">
        <v>1</v>
      </c>
      <c r="N265" s="153" t="s">
        <v>44</v>
      </c>
      <c r="O265" s="154">
        <v>0.26600000000000001</v>
      </c>
      <c r="P265" s="154">
        <f>O265*H265</f>
        <v>5.32</v>
      </c>
      <c r="Q265" s="154">
        <v>6.9999999999999994E-5</v>
      </c>
      <c r="R265" s="154">
        <f>Q265*H265</f>
        <v>1.3999999999999998E-3</v>
      </c>
      <c r="S265" s="154">
        <v>0</v>
      </c>
      <c r="T265" s="155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6" t="s">
        <v>262</v>
      </c>
      <c r="AT265" s="156" t="s">
        <v>172</v>
      </c>
      <c r="AU265" s="156" t="s">
        <v>87</v>
      </c>
      <c r="AY265" s="17" t="s">
        <v>169</v>
      </c>
      <c r="BE265" s="157">
        <f>IF(N265="základní",J265,0)</f>
        <v>2460</v>
      </c>
      <c r="BF265" s="157">
        <f>IF(N265="snížená",J265,0)</f>
        <v>0</v>
      </c>
      <c r="BG265" s="157">
        <f>IF(N265="zákl. přenesená",J265,0)</f>
        <v>0</v>
      </c>
      <c r="BH265" s="157">
        <f>IF(N265="sníž. přenesená",J265,0)</f>
        <v>0</v>
      </c>
      <c r="BI265" s="157">
        <f>IF(N265="nulová",J265,0)</f>
        <v>0</v>
      </c>
      <c r="BJ265" s="17" t="s">
        <v>19</v>
      </c>
      <c r="BK265" s="157">
        <f>ROUND(I265*H265,2)</f>
        <v>2460</v>
      </c>
      <c r="BL265" s="17" t="s">
        <v>262</v>
      </c>
      <c r="BM265" s="156" t="s">
        <v>687</v>
      </c>
    </row>
    <row r="266" spans="1:65" s="14" customFormat="1">
      <c r="B266" s="166"/>
      <c r="D266" s="159" t="s">
        <v>179</v>
      </c>
      <c r="E266" s="167" t="s">
        <v>1</v>
      </c>
      <c r="F266" s="168" t="s">
        <v>461</v>
      </c>
      <c r="H266" s="167" t="s">
        <v>1</v>
      </c>
      <c r="L266" s="166"/>
      <c r="M266" s="169"/>
      <c r="N266" s="170"/>
      <c r="O266" s="170"/>
      <c r="P266" s="170"/>
      <c r="Q266" s="170"/>
      <c r="R266" s="170"/>
      <c r="S266" s="170"/>
      <c r="T266" s="171"/>
      <c r="AT266" s="167" t="s">
        <v>179</v>
      </c>
      <c r="AU266" s="167" t="s">
        <v>87</v>
      </c>
      <c r="AV266" s="14" t="s">
        <v>19</v>
      </c>
      <c r="AW266" s="14" t="s">
        <v>34</v>
      </c>
      <c r="AX266" s="14" t="s">
        <v>79</v>
      </c>
      <c r="AY266" s="167" t="s">
        <v>169</v>
      </c>
    </row>
    <row r="267" spans="1:65" s="13" customFormat="1">
      <c r="B267" s="158"/>
      <c r="D267" s="159" t="s">
        <v>179</v>
      </c>
      <c r="E267" s="160" t="s">
        <v>1</v>
      </c>
      <c r="F267" s="161" t="s">
        <v>462</v>
      </c>
      <c r="H267" s="162">
        <v>20</v>
      </c>
      <c r="L267" s="158"/>
      <c r="M267" s="163"/>
      <c r="N267" s="164"/>
      <c r="O267" s="164"/>
      <c r="P267" s="164"/>
      <c r="Q267" s="164"/>
      <c r="R267" s="164"/>
      <c r="S267" s="164"/>
      <c r="T267" s="165"/>
      <c r="AT267" s="160" t="s">
        <v>179</v>
      </c>
      <c r="AU267" s="160" t="s">
        <v>87</v>
      </c>
      <c r="AV267" s="13" t="s">
        <v>87</v>
      </c>
      <c r="AW267" s="13" t="s">
        <v>34</v>
      </c>
      <c r="AX267" s="13" t="s">
        <v>79</v>
      </c>
      <c r="AY267" s="160" t="s">
        <v>169</v>
      </c>
    </row>
    <row r="268" spans="1:65" s="15" customFormat="1">
      <c r="B268" s="172"/>
      <c r="D268" s="159" t="s">
        <v>179</v>
      </c>
      <c r="E268" s="173" t="s">
        <v>1</v>
      </c>
      <c r="F268" s="174" t="s">
        <v>198</v>
      </c>
      <c r="H268" s="175">
        <v>20</v>
      </c>
      <c r="L268" s="172"/>
      <c r="M268" s="176"/>
      <c r="N268" s="177"/>
      <c r="O268" s="177"/>
      <c r="P268" s="177"/>
      <c r="Q268" s="177"/>
      <c r="R268" s="177"/>
      <c r="S268" s="177"/>
      <c r="T268" s="178"/>
      <c r="AT268" s="173" t="s">
        <v>179</v>
      </c>
      <c r="AU268" s="173" t="s">
        <v>87</v>
      </c>
      <c r="AV268" s="15" t="s">
        <v>177</v>
      </c>
      <c r="AW268" s="15" t="s">
        <v>34</v>
      </c>
      <c r="AX268" s="15" t="s">
        <v>19</v>
      </c>
      <c r="AY268" s="173" t="s">
        <v>169</v>
      </c>
    </row>
    <row r="269" spans="1:65" s="2" customFormat="1" ht="16.5" customHeight="1">
      <c r="A269" s="29"/>
      <c r="B269" s="145"/>
      <c r="C269" s="179" t="s">
        <v>450</v>
      </c>
      <c r="D269" s="179" t="s">
        <v>267</v>
      </c>
      <c r="E269" s="180" t="s">
        <v>469</v>
      </c>
      <c r="F269" s="181" t="s">
        <v>470</v>
      </c>
      <c r="G269" s="182" t="s">
        <v>182</v>
      </c>
      <c r="H269" s="183">
        <v>2.1999999999999999E-2</v>
      </c>
      <c r="I269" s="184">
        <v>25000</v>
      </c>
      <c r="J269" s="184">
        <f>ROUND(I269*H269,2)</f>
        <v>550</v>
      </c>
      <c r="K269" s="181" t="s">
        <v>194</v>
      </c>
      <c r="L269" s="185"/>
      <c r="M269" s="186" t="s">
        <v>1</v>
      </c>
      <c r="N269" s="187" t="s">
        <v>44</v>
      </c>
      <c r="O269" s="154">
        <v>0</v>
      </c>
      <c r="P269" s="154">
        <f>O269*H269</f>
        <v>0</v>
      </c>
      <c r="Q269" s="154">
        <v>1</v>
      </c>
      <c r="R269" s="154">
        <f>Q269*H269</f>
        <v>2.1999999999999999E-2</v>
      </c>
      <c r="S269" s="154">
        <v>0</v>
      </c>
      <c r="T269" s="155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6" t="s">
        <v>341</v>
      </c>
      <c r="AT269" s="156" t="s">
        <v>267</v>
      </c>
      <c r="AU269" s="156" t="s">
        <v>87</v>
      </c>
      <c r="AY269" s="17" t="s">
        <v>169</v>
      </c>
      <c r="BE269" s="157">
        <f>IF(N269="základní",J269,0)</f>
        <v>550</v>
      </c>
      <c r="BF269" s="157">
        <f>IF(N269="snížená",J269,0)</f>
        <v>0</v>
      </c>
      <c r="BG269" s="157">
        <f>IF(N269="zákl. přenesená",J269,0)</f>
        <v>0</v>
      </c>
      <c r="BH269" s="157">
        <f>IF(N269="sníž. přenesená",J269,0)</f>
        <v>0</v>
      </c>
      <c r="BI269" s="157">
        <f>IF(N269="nulová",J269,0)</f>
        <v>0</v>
      </c>
      <c r="BJ269" s="17" t="s">
        <v>19</v>
      </c>
      <c r="BK269" s="157">
        <f>ROUND(I269*H269,2)</f>
        <v>550</v>
      </c>
      <c r="BL269" s="17" t="s">
        <v>262</v>
      </c>
      <c r="BM269" s="156" t="s">
        <v>688</v>
      </c>
    </row>
    <row r="270" spans="1:65" s="14" customFormat="1">
      <c r="B270" s="166"/>
      <c r="D270" s="159" t="s">
        <v>179</v>
      </c>
      <c r="E270" s="167" t="s">
        <v>1</v>
      </c>
      <c r="F270" s="168" t="s">
        <v>472</v>
      </c>
      <c r="H270" s="167" t="s">
        <v>1</v>
      </c>
      <c r="L270" s="166"/>
      <c r="M270" s="169"/>
      <c r="N270" s="170"/>
      <c r="O270" s="170"/>
      <c r="P270" s="170"/>
      <c r="Q270" s="170"/>
      <c r="R270" s="170"/>
      <c r="S270" s="170"/>
      <c r="T270" s="171"/>
      <c r="AT270" s="167" t="s">
        <v>179</v>
      </c>
      <c r="AU270" s="167" t="s">
        <v>87</v>
      </c>
      <c r="AV270" s="14" t="s">
        <v>19</v>
      </c>
      <c r="AW270" s="14" t="s">
        <v>34</v>
      </c>
      <c r="AX270" s="14" t="s">
        <v>79</v>
      </c>
      <c r="AY270" s="167" t="s">
        <v>169</v>
      </c>
    </row>
    <row r="271" spans="1:65" s="13" customFormat="1">
      <c r="B271" s="158"/>
      <c r="D271" s="159" t="s">
        <v>179</v>
      </c>
      <c r="E271" s="160" t="s">
        <v>1</v>
      </c>
      <c r="F271" s="161" t="s">
        <v>473</v>
      </c>
      <c r="H271" s="162">
        <v>2.1999999999999999E-2</v>
      </c>
      <c r="L271" s="158"/>
      <c r="M271" s="163"/>
      <c r="N271" s="164"/>
      <c r="O271" s="164"/>
      <c r="P271" s="164"/>
      <c r="Q271" s="164"/>
      <c r="R271" s="164"/>
      <c r="S271" s="164"/>
      <c r="T271" s="165"/>
      <c r="AT271" s="160" t="s">
        <v>179</v>
      </c>
      <c r="AU271" s="160" t="s">
        <v>87</v>
      </c>
      <c r="AV271" s="13" t="s">
        <v>87</v>
      </c>
      <c r="AW271" s="13" t="s">
        <v>34</v>
      </c>
      <c r="AX271" s="13" t="s">
        <v>19</v>
      </c>
      <c r="AY271" s="160" t="s">
        <v>169</v>
      </c>
    </row>
    <row r="272" spans="1:65" s="2" customFormat="1" ht="21.75" customHeight="1">
      <c r="A272" s="29"/>
      <c r="B272" s="145"/>
      <c r="C272" s="146" t="s">
        <v>454</v>
      </c>
      <c r="D272" s="146" t="s">
        <v>172</v>
      </c>
      <c r="E272" s="147" t="s">
        <v>475</v>
      </c>
      <c r="F272" s="148" t="s">
        <v>476</v>
      </c>
      <c r="G272" s="149" t="s">
        <v>182</v>
      </c>
      <c r="H272" s="150">
        <v>2.3E-2</v>
      </c>
      <c r="I272" s="151">
        <v>1340</v>
      </c>
      <c r="J272" s="151">
        <f>ROUND(I272*H272,2)</f>
        <v>30.82</v>
      </c>
      <c r="K272" s="148" t="s">
        <v>183</v>
      </c>
      <c r="L272" s="30"/>
      <c r="M272" s="152" t="s">
        <v>1</v>
      </c>
      <c r="N272" s="153" t="s">
        <v>44</v>
      </c>
      <c r="O272" s="154">
        <v>3.0059999999999998</v>
      </c>
      <c r="P272" s="154">
        <f>O272*H272</f>
        <v>6.9137999999999991E-2</v>
      </c>
      <c r="Q272" s="154">
        <v>0</v>
      </c>
      <c r="R272" s="154">
        <f>Q272*H272</f>
        <v>0</v>
      </c>
      <c r="S272" s="154">
        <v>0</v>
      </c>
      <c r="T272" s="155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6" t="s">
        <v>262</v>
      </c>
      <c r="AT272" s="156" t="s">
        <v>172</v>
      </c>
      <c r="AU272" s="156" t="s">
        <v>87</v>
      </c>
      <c r="AY272" s="17" t="s">
        <v>169</v>
      </c>
      <c r="BE272" s="157">
        <f>IF(N272="základní",J272,0)</f>
        <v>30.82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7" t="s">
        <v>19</v>
      </c>
      <c r="BK272" s="157">
        <f>ROUND(I272*H272,2)</f>
        <v>30.82</v>
      </c>
      <c r="BL272" s="17" t="s">
        <v>262</v>
      </c>
      <c r="BM272" s="156" t="s">
        <v>689</v>
      </c>
    </row>
    <row r="273" spans="1:65" s="12" customFormat="1" ht="22.9" customHeight="1">
      <c r="B273" s="133"/>
      <c r="D273" s="134" t="s">
        <v>78</v>
      </c>
      <c r="E273" s="143" t="s">
        <v>478</v>
      </c>
      <c r="F273" s="143" t="s">
        <v>479</v>
      </c>
      <c r="J273" s="144">
        <f>BK273</f>
        <v>71528.69</v>
      </c>
      <c r="L273" s="133"/>
      <c r="M273" s="137"/>
      <c r="N273" s="138"/>
      <c r="O273" s="138"/>
      <c r="P273" s="139">
        <f>SUM(P274:P285)</f>
        <v>88.630049999999997</v>
      </c>
      <c r="Q273" s="138"/>
      <c r="R273" s="139">
        <f>SUM(R274:R285)</f>
        <v>1.1764136999999999</v>
      </c>
      <c r="S273" s="138"/>
      <c r="T273" s="140">
        <f>SUM(T274:T285)</f>
        <v>1.4031749999999998</v>
      </c>
      <c r="AR273" s="134" t="s">
        <v>87</v>
      </c>
      <c r="AT273" s="141" t="s">
        <v>78</v>
      </c>
      <c r="AU273" s="141" t="s">
        <v>19</v>
      </c>
      <c r="AY273" s="134" t="s">
        <v>169</v>
      </c>
      <c r="BK273" s="142">
        <f>SUM(BK274:BK285)</f>
        <v>71528.69</v>
      </c>
    </row>
    <row r="274" spans="1:65" s="2" customFormat="1" ht="16.5" customHeight="1">
      <c r="A274" s="29"/>
      <c r="B274" s="145"/>
      <c r="C274" s="146" t="s">
        <v>463</v>
      </c>
      <c r="D274" s="146" t="s">
        <v>172</v>
      </c>
      <c r="E274" s="147" t="s">
        <v>481</v>
      </c>
      <c r="F274" s="148" t="s">
        <v>482</v>
      </c>
      <c r="G274" s="149" t="s">
        <v>189</v>
      </c>
      <c r="H274" s="150">
        <v>39.75</v>
      </c>
      <c r="I274" s="151">
        <v>86.3</v>
      </c>
      <c r="J274" s="151">
        <f>ROUND(I274*H274,2)</f>
        <v>3430.43</v>
      </c>
      <c r="K274" s="148" t="s">
        <v>183</v>
      </c>
      <c r="L274" s="30"/>
      <c r="M274" s="152" t="s">
        <v>1</v>
      </c>
      <c r="N274" s="153" t="s">
        <v>44</v>
      </c>
      <c r="O274" s="154">
        <v>0.23899999999999999</v>
      </c>
      <c r="P274" s="154">
        <f>O274*H274</f>
        <v>9.5002499999999994</v>
      </c>
      <c r="Q274" s="154">
        <v>0</v>
      </c>
      <c r="R274" s="154">
        <f>Q274*H274</f>
        <v>0</v>
      </c>
      <c r="S274" s="154">
        <v>3.5299999999999998E-2</v>
      </c>
      <c r="T274" s="155">
        <f>S274*H274</f>
        <v>1.4031749999999998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6" t="s">
        <v>262</v>
      </c>
      <c r="AT274" s="156" t="s">
        <v>172</v>
      </c>
      <c r="AU274" s="156" t="s">
        <v>87</v>
      </c>
      <c r="AY274" s="17" t="s">
        <v>169</v>
      </c>
      <c r="BE274" s="157">
        <f>IF(N274="základní",J274,0)</f>
        <v>3430.43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7" t="s">
        <v>19</v>
      </c>
      <c r="BK274" s="157">
        <f>ROUND(I274*H274,2)</f>
        <v>3430.43</v>
      </c>
      <c r="BL274" s="17" t="s">
        <v>262</v>
      </c>
      <c r="BM274" s="156" t="s">
        <v>690</v>
      </c>
    </row>
    <row r="275" spans="1:65" s="14" customFormat="1">
      <c r="B275" s="166"/>
      <c r="D275" s="159" t="s">
        <v>179</v>
      </c>
      <c r="E275" s="167" t="s">
        <v>1</v>
      </c>
      <c r="F275" s="168" t="s">
        <v>484</v>
      </c>
      <c r="H275" s="167" t="s">
        <v>1</v>
      </c>
      <c r="L275" s="166"/>
      <c r="M275" s="169"/>
      <c r="N275" s="170"/>
      <c r="O275" s="170"/>
      <c r="P275" s="170"/>
      <c r="Q275" s="170"/>
      <c r="R275" s="170"/>
      <c r="S275" s="170"/>
      <c r="T275" s="171"/>
      <c r="AT275" s="167" t="s">
        <v>179</v>
      </c>
      <c r="AU275" s="167" t="s">
        <v>87</v>
      </c>
      <c r="AV275" s="14" t="s">
        <v>19</v>
      </c>
      <c r="AW275" s="14" t="s">
        <v>34</v>
      </c>
      <c r="AX275" s="14" t="s">
        <v>79</v>
      </c>
      <c r="AY275" s="167" t="s">
        <v>169</v>
      </c>
    </row>
    <row r="276" spans="1:65" s="13" customFormat="1">
      <c r="B276" s="158"/>
      <c r="D276" s="159" t="s">
        <v>179</v>
      </c>
      <c r="E276" s="160" t="s">
        <v>1</v>
      </c>
      <c r="F276" s="161" t="s">
        <v>691</v>
      </c>
      <c r="H276" s="162">
        <v>39.75</v>
      </c>
      <c r="L276" s="158"/>
      <c r="M276" s="163"/>
      <c r="N276" s="164"/>
      <c r="O276" s="164"/>
      <c r="P276" s="164"/>
      <c r="Q276" s="164"/>
      <c r="R276" s="164"/>
      <c r="S276" s="164"/>
      <c r="T276" s="165"/>
      <c r="AT276" s="160" t="s">
        <v>179</v>
      </c>
      <c r="AU276" s="160" t="s">
        <v>87</v>
      </c>
      <c r="AV276" s="13" t="s">
        <v>87</v>
      </c>
      <c r="AW276" s="13" t="s">
        <v>34</v>
      </c>
      <c r="AX276" s="13" t="s">
        <v>19</v>
      </c>
      <c r="AY276" s="160" t="s">
        <v>169</v>
      </c>
    </row>
    <row r="277" spans="1:65" s="2" customFormat="1" ht="21.75" customHeight="1">
      <c r="A277" s="29"/>
      <c r="B277" s="145"/>
      <c r="C277" s="146" t="s">
        <v>468</v>
      </c>
      <c r="D277" s="146" t="s">
        <v>172</v>
      </c>
      <c r="E277" s="147" t="s">
        <v>486</v>
      </c>
      <c r="F277" s="148" t="s">
        <v>487</v>
      </c>
      <c r="G277" s="149" t="s">
        <v>189</v>
      </c>
      <c r="H277" s="150">
        <v>39.89</v>
      </c>
      <c r="I277" s="151">
        <v>927</v>
      </c>
      <c r="J277" s="151">
        <f>ROUND(I277*H277,2)</f>
        <v>36978.03</v>
      </c>
      <c r="K277" s="148" t="s">
        <v>183</v>
      </c>
      <c r="L277" s="30"/>
      <c r="M277" s="152" t="s">
        <v>1</v>
      </c>
      <c r="N277" s="153" t="s">
        <v>44</v>
      </c>
      <c r="O277" s="154">
        <v>1.5</v>
      </c>
      <c r="P277" s="154">
        <f>O277*H277</f>
        <v>59.835000000000001</v>
      </c>
      <c r="Q277" s="154">
        <v>8.9999999999999993E-3</v>
      </c>
      <c r="R277" s="154">
        <f>Q277*H277</f>
        <v>0.35901</v>
      </c>
      <c r="S277" s="154">
        <v>0</v>
      </c>
      <c r="T277" s="155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6" t="s">
        <v>262</v>
      </c>
      <c r="AT277" s="156" t="s">
        <v>172</v>
      </c>
      <c r="AU277" s="156" t="s">
        <v>87</v>
      </c>
      <c r="AY277" s="17" t="s">
        <v>169</v>
      </c>
      <c r="BE277" s="157">
        <f>IF(N277="základní",J277,0)</f>
        <v>36978.03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7" t="s">
        <v>19</v>
      </c>
      <c r="BK277" s="157">
        <f>ROUND(I277*H277,2)</f>
        <v>36978.03</v>
      </c>
      <c r="BL277" s="17" t="s">
        <v>262</v>
      </c>
      <c r="BM277" s="156" t="s">
        <v>692</v>
      </c>
    </row>
    <row r="278" spans="1:65" s="2" customFormat="1" ht="21.75" customHeight="1">
      <c r="A278" s="29"/>
      <c r="B278" s="145"/>
      <c r="C278" s="179" t="s">
        <v>474</v>
      </c>
      <c r="D278" s="179" t="s">
        <v>267</v>
      </c>
      <c r="E278" s="180" t="s">
        <v>490</v>
      </c>
      <c r="F278" s="181" t="s">
        <v>491</v>
      </c>
      <c r="G278" s="182" t="s">
        <v>189</v>
      </c>
      <c r="H278" s="183">
        <v>43.878999999999998</v>
      </c>
      <c r="I278" s="184">
        <v>413</v>
      </c>
      <c r="J278" s="184">
        <f>ROUND(I278*H278,2)</f>
        <v>18122.03</v>
      </c>
      <c r="K278" s="181" t="s">
        <v>176</v>
      </c>
      <c r="L278" s="185"/>
      <c r="M278" s="186" t="s">
        <v>1</v>
      </c>
      <c r="N278" s="187" t="s">
        <v>44</v>
      </c>
      <c r="O278" s="154">
        <v>0</v>
      </c>
      <c r="P278" s="154">
        <f>O278*H278</f>
        <v>0</v>
      </c>
      <c r="Q278" s="154">
        <v>1.18E-2</v>
      </c>
      <c r="R278" s="154">
        <f>Q278*H278</f>
        <v>0.51777220000000002</v>
      </c>
      <c r="S278" s="154">
        <v>0</v>
      </c>
      <c r="T278" s="155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6" t="s">
        <v>341</v>
      </c>
      <c r="AT278" s="156" t="s">
        <v>267</v>
      </c>
      <c r="AU278" s="156" t="s">
        <v>87</v>
      </c>
      <c r="AY278" s="17" t="s">
        <v>169</v>
      </c>
      <c r="BE278" s="157">
        <f>IF(N278="základní",J278,0)</f>
        <v>18122.03</v>
      </c>
      <c r="BF278" s="157">
        <f>IF(N278="snížená",J278,0)</f>
        <v>0</v>
      </c>
      <c r="BG278" s="157">
        <f>IF(N278="zákl. přenesená",J278,0)</f>
        <v>0</v>
      </c>
      <c r="BH278" s="157">
        <f>IF(N278="sníž. přenesená",J278,0)</f>
        <v>0</v>
      </c>
      <c r="BI278" s="157">
        <f>IF(N278="nulová",J278,0)</f>
        <v>0</v>
      </c>
      <c r="BJ278" s="17" t="s">
        <v>19</v>
      </c>
      <c r="BK278" s="157">
        <f>ROUND(I278*H278,2)</f>
        <v>18122.03</v>
      </c>
      <c r="BL278" s="17" t="s">
        <v>262</v>
      </c>
      <c r="BM278" s="156" t="s">
        <v>693</v>
      </c>
    </row>
    <row r="279" spans="1:65" s="13" customFormat="1">
      <c r="B279" s="158"/>
      <c r="D279" s="159" t="s">
        <v>179</v>
      </c>
      <c r="F279" s="161" t="s">
        <v>694</v>
      </c>
      <c r="H279" s="162">
        <v>43.878999999999998</v>
      </c>
      <c r="L279" s="158"/>
      <c r="M279" s="163"/>
      <c r="N279" s="164"/>
      <c r="O279" s="164"/>
      <c r="P279" s="164"/>
      <c r="Q279" s="164"/>
      <c r="R279" s="164"/>
      <c r="S279" s="164"/>
      <c r="T279" s="165"/>
      <c r="AT279" s="160" t="s">
        <v>179</v>
      </c>
      <c r="AU279" s="160" t="s">
        <v>87</v>
      </c>
      <c r="AV279" s="13" t="s">
        <v>87</v>
      </c>
      <c r="AW279" s="13" t="s">
        <v>3</v>
      </c>
      <c r="AX279" s="13" t="s">
        <v>19</v>
      </c>
      <c r="AY279" s="160" t="s">
        <v>169</v>
      </c>
    </row>
    <row r="280" spans="1:65" s="2" customFormat="1" ht="16.5" customHeight="1">
      <c r="A280" s="29"/>
      <c r="B280" s="145"/>
      <c r="C280" s="146" t="s">
        <v>480</v>
      </c>
      <c r="D280" s="146" t="s">
        <v>172</v>
      </c>
      <c r="E280" s="147" t="s">
        <v>495</v>
      </c>
      <c r="F280" s="148" t="s">
        <v>496</v>
      </c>
      <c r="G280" s="149" t="s">
        <v>189</v>
      </c>
      <c r="H280" s="150">
        <v>39.89</v>
      </c>
      <c r="I280" s="151">
        <v>48.1</v>
      </c>
      <c r="J280" s="151">
        <f>ROUND(I280*H280,2)</f>
        <v>1918.71</v>
      </c>
      <c r="K280" s="148" t="s">
        <v>183</v>
      </c>
      <c r="L280" s="30"/>
      <c r="M280" s="152" t="s">
        <v>1</v>
      </c>
      <c r="N280" s="153" t="s">
        <v>44</v>
      </c>
      <c r="O280" s="154">
        <v>4.3999999999999997E-2</v>
      </c>
      <c r="P280" s="154">
        <f>O280*H280</f>
        <v>1.7551599999999998</v>
      </c>
      <c r="Q280" s="154">
        <v>2.9999999999999997E-4</v>
      </c>
      <c r="R280" s="154">
        <f>Q280*H280</f>
        <v>1.1966999999999998E-2</v>
      </c>
      <c r="S280" s="154">
        <v>0</v>
      </c>
      <c r="T280" s="155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56" t="s">
        <v>262</v>
      </c>
      <c r="AT280" s="156" t="s">
        <v>172</v>
      </c>
      <c r="AU280" s="156" t="s">
        <v>87</v>
      </c>
      <c r="AY280" s="17" t="s">
        <v>169</v>
      </c>
      <c r="BE280" s="157">
        <f>IF(N280="základní",J280,0)</f>
        <v>1918.71</v>
      </c>
      <c r="BF280" s="157">
        <f>IF(N280="snížená",J280,0)</f>
        <v>0</v>
      </c>
      <c r="BG280" s="157">
        <f>IF(N280="zákl. přenesená",J280,0)</f>
        <v>0</v>
      </c>
      <c r="BH280" s="157">
        <f>IF(N280="sníž. přenesená",J280,0)</f>
        <v>0</v>
      </c>
      <c r="BI280" s="157">
        <f>IF(N280="nulová",J280,0)</f>
        <v>0</v>
      </c>
      <c r="BJ280" s="17" t="s">
        <v>19</v>
      </c>
      <c r="BK280" s="157">
        <f>ROUND(I280*H280,2)</f>
        <v>1918.71</v>
      </c>
      <c r="BL280" s="17" t="s">
        <v>262</v>
      </c>
      <c r="BM280" s="156" t="s">
        <v>695</v>
      </c>
    </row>
    <row r="281" spans="1:65" s="2" customFormat="1" ht="16.5" customHeight="1">
      <c r="A281" s="29"/>
      <c r="B281" s="145"/>
      <c r="C281" s="146" t="s">
        <v>485</v>
      </c>
      <c r="D281" s="146" t="s">
        <v>172</v>
      </c>
      <c r="E281" s="147" t="s">
        <v>499</v>
      </c>
      <c r="F281" s="148" t="s">
        <v>500</v>
      </c>
      <c r="G281" s="149" t="s">
        <v>258</v>
      </c>
      <c r="H281" s="150">
        <v>81.7</v>
      </c>
      <c r="I281" s="151">
        <v>35.200000000000003</v>
      </c>
      <c r="J281" s="151">
        <f>ROUND(I281*H281,2)</f>
        <v>2875.84</v>
      </c>
      <c r="K281" s="148" t="s">
        <v>183</v>
      </c>
      <c r="L281" s="30"/>
      <c r="M281" s="152" t="s">
        <v>1</v>
      </c>
      <c r="N281" s="153" t="s">
        <v>44</v>
      </c>
      <c r="O281" s="154">
        <v>0.05</v>
      </c>
      <c r="P281" s="154">
        <f>O281*H281</f>
        <v>4.085</v>
      </c>
      <c r="Q281" s="154">
        <v>3.0000000000000001E-5</v>
      </c>
      <c r="R281" s="154">
        <f>Q281*H281</f>
        <v>2.4510000000000001E-3</v>
      </c>
      <c r="S281" s="154">
        <v>0</v>
      </c>
      <c r="T281" s="155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6" t="s">
        <v>262</v>
      </c>
      <c r="AT281" s="156" t="s">
        <v>172</v>
      </c>
      <c r="AU281" s="156" t="s">
        <v>87</v>
      </c>
      <c r="AY281" s="17" t="s">
        <v>169</v>
      </c>
      <c r="BE281" s="157">
        <f>IF(N281="základní",J281,0)</f>
        <v>2875.84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7" t="s">
        <v>19</v>
      </c>
      <c r="BK281" s="157">
        <f>ROUND(I281*H281,2)</f>
        <v>2875.84</v>
      </c>
      <c r="BL281" s="17" t="s">
        <v>262</v>
      </c>
      <c r="BM281" s="156" t="s">
        <v>696</v>
      </c>
    </row>
    <row r="282" spans="1:65" s="14" customFormat="1">
      <c r="B282" s="166"/>
      <c r="D282" s="159" t="s">
        <v>179</v>
      </c>
      <c r="E282" s="167" t="s">
        <v>1</v>
      </c>
      <c r="F282" s="168" t="s">
        <v>502</v>
      </c>
      <c r="H282" s="167" t="s">
        <v>1</v>
      </c>
      <c r="L282" s="166"/>
      <c r="M282" s="169"/>
      <c r="N282" s="170"/>
      <c r="O282" s="170"/>
      <c r="P282" s="170"/>
      <c r="Q282" s="170"/>
      <c r="R282" s="170"/>
      <c r="S282" s="170"/>
      <c r="T282" s="171"/>
      <c r="AT282" s="167" t="s">
        <v>179</v>
      </c>
      <c r="AU282" s="167" t="s">
        <v>87</v>
      </c>
      <c r="AV282" s="14" t="s">
        <v>19</v>
      </c>
      <c r="AW282" s="14" t="s">
        <v>34</v>
      </c>
      <c r="AX282" s="14" t="s">
        <v>79</v>
      </c>
      <c r="AY282" s="167" t="s">
        <v>169</v>
      </c>
    </row>
    <row r="283" spans="1:65" s="13" customFormat="1">
      <c r="B283" s="158"/>
      <c r="D283" s="159" t="s">
        <v>179</v>
      </c>
      <c r="E283" s="160" t="s">
        <v>1</v>
      </c>
      <c r="F283" s="161" t="s">
        <v>697</v>
      </c>
      <c r="H283" s="162">
        <v>81.7</v>
      </c>
      <c r="L283" s="158"/>
      <c r="M283" s="163"/>
      <c r="N283" s="164"/>
      <c r="O283" s="164"/>
      <c r="P283" s="164"/>
      <c r="Q283" s="164"/>
      <c r="R283" s="164"/>
      <c r="S283" s="164"/>
      <c r="T283" s="165"/>
      <c r="AT283" s="160" t="s">
        <v>179</v>
      </c>
      <c r="AU283" s="160" t="s">
        <v>87</v>
      </c>
      <c r="AV283" s="13" t="s">
        <v>87</v>
      </c>
      <c r="AW283" s="13" t="s">
        <v>34</v>
      </c>
      <c r="AX283" s="13" t="s">
        <v>19</v>
      </c>
      <c r="AY283" s="160" t="s">
        <v>169</v>
      </c>
    </row>
    <row r="284" spans="1:65" s="2" customFormat="1" ht="21.75" customHeight="1">
      <c r="A284" s="29"/>
      <c r="B284" s="145"/>
      <c r="C284" s="146" t="s">
        <v>489</v>
      </c>
      <c r="D284" s="146" t="s">
        <v>172</v>
      </c>
      <c r="E284" s="147" t="s">
        <v>507</v>
      </c>
      <c r="F284" s="148" t="s">
        <v>508</v>
      </c>
      <c r="G284" s="149" t="s">
        <v>189</v>
      </c>
      <c r="H284" s="150">
        <v>39.89</v>
      </c>
      <c r="I284" s="151">
        <v>189</v>
      </c>
      <c r="J284" s="151">
        <f>ROUND(I284*H284,2)</f>
        <v>7539.21</v>
      </c>
      <c r="K284" s="148" t="s">
        <v>176</v>
      </c>
      <c r="L284" s="30"/>
      <c r="M284" s="152" t="s">
        <v>1</v>
      </c>
      <c r="N284" s="153" t="s">
        <v>44</v>
      </c>
      <c r="O284" s="154">
        <v>0.3</v>
      </c>
      <c r="P284" s="154">
        <f>O284*H284</f>
        <v>11.967000000000001</v>
      </c>
      <c r="Q284" s="154">
        <v>7.1500000000000001E-3</v>
      </c>
      <c r="R284" s="154">
        <f>Q284*H284</f>
        <v>0.28521350000000001</v>
      </c>
      <c r="S284" s="154">
        <v>0</v>
      </c>
      <c r="T284" s="155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6" t="s">
        <v>262</v>
      </c>
      <c r="AT284" s="156" t="s">
        <v>172</v>
      </c>
      <c r="AU284" s="156" t="s">
        <v>87</v>
      </c>
      <c r="AY284" s="17" t="s">
        <v>169</v>
      </c>
      <c r="BE284" s="157">
        <f>IF(N284="základní",J284,0)</f>
        <v>7539.21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7" t="s">
        <v>19</v>
      </c>
      <c r="BK284" s="157">
        <f>ROUND(I284*H284,2)</f>
        <v>7539.21</v>
      </c>
      <c r="BL284" s="17" t="s">
        <v>262</v>
      </c>
      <c r="BM284" s="156" t="s">
        <v>698</v>
      </c>
    </row>
    <row r="285" spans="1:65" s="2" customFormat="1" ht="21.75" customHeight="1">
      <c r="A285" s="29"/>
      <c r="B285" s="145"/>
      <c r="C285" s="146" t="s">
        <v>494</v>
      </c>
      <c r="D285" s="146" t="s">
        <v>172</v>
      </c>
      <c r="E285" s="147" t="s">
        <v>511</v>
      </c>
      <c r="F285" s="148" t="s">
        <v>512</v>
      </c>
      <c r="G285" s="149" t="s">
        <v>182</v>
      </c>
      <c r="H285" s="150">
        <v>1.1759999999999999</v>
      </c>
      <c r="I285" s="151">
        <v>565</v>
      </c>
      <c r="J285" s="151">
        <f>ROUND(I285*H285,2)</f>
        <v>664.44</v>
      </c>
      <c r="K285" s="148" t="s">
        <v>183</v>
      </c>
      <c r="L285" s="30"/>
      <c r="M285" s="152" t="s">
        <v>1</v>
      </c>
      <c r="N285" s="153" t="s">
        <v>44</v>
      </c>
      <c r="O285" s="154">
        <v>1.2649999999999999</v>
      </c>
      <c r="P285" s="154">
        <f>O285*H285</f>
        <v>1.4876399999999999</v>
      </c>
      <c r="Q285" s="154">
        <v>0</v>
      </c>
      <c r="R285" s="154">
        <f>Q285*H285</f>
        <v>0</v>
      </c>
      <c r="S285" s="154">
        <v>0</v>
      </c>
      <c r="T285" s="155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6" t="s">
        <v>262</v>
      </c>
      <c r="AT285" s="156" t="s">
        <v>172</v>
      </c>
      <c r="AU285" s="156" t="s">
        <v>87</v>
      </c>
      <c r="AY285" s="17" t="s">
        <v>169</v>
      </c>
      <c r="BE285" s="157">
        <f>IF(N285="základní",J285,0)</f>
        <v>664.44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7" t="s">
        <v>19</v>
      </c>
      <c r="BK285" s="157">
        <f>ROUND(I285*H285,2)</f>
        <v>664.44</v>
      </c>
      <c r="BL285" s="17" t="s">
        <v>262</v>
      </c>
      <c r="BM285" s="156" t="s">
        <v>699</v>
      </c>
    </row>
    <row r="286" spans="1:65" s="12" customFormat="1" ht="22.9" customHeight="1">
      <c r="B286" s="133"/>
      <c r="D286" s="134" t="s">
        <v>78</v>
      </c>
      <c r="E286" s="143" t="s">
        <v>514</v>
      </c>
      <c r="F286" s="143" t="s">
        <v>515</v>
      </c>
      <c r="J286" s="144">
        <f>BK286</f>
        <v>181751.30999999997</v>
      </c>
      <c r="L286" s="133"/>
      <c r="M286" s="137"/>
      <c r="N286" s="138"/>
      <c r="O286" s="138"/>
      <c r="P286" s="139">
        <f>SUM(P287:P314)</f>
        <v>178.32590099999999</v>
      </c>
      <c r="Q286" s="138"/>
      <c r="R286" s="139">
        <f>SUM(R287:R314)</f>
        <v>2.5607720500000002</v>
      </c>
      <c r="S286" s="138"/>
      <c r="T286" s="140">
        <f>SUM(T287:T314)</f>
        <v>2.2159839999999997</v>
      </c>
      <c r="AR286" s="134" t="s">
        <v>87</v>
      </c>
      <c r="AT286" s="141" t="s">
        <v>78</v>
      </c>
      <c r="AU286" s="141" t="s">
        <v>19</v>
      </c>
      <c r="AY286" s="134" t="s">
        <v>169</v>
      </c>
      <c r="BK286" s="142">
        <f>SUM(BK287:BK314)</f>
        <v>181751.30999999997</v>
      </c>
    </row>
    <row r="287" spans="1:65" s="2" customFormat="1" ht="21.75" customHeight="1">
      <c r="A287" s="29"/>
      <c r="B287" s="145"/>
      <c r="C287" s="146" t="s">
        <v>498</v>
      </c>
      <c r="D287" s="146" t="s">
        <v>172</v>
      </c>
      <c r="E287" s="147" t="s">
        <v>517</v>
      </c>
      <c r="F287" s="148" t="s">
        <v>518</v>
      </c>
      <c r="G287" s="149" t="s">
        <v>189</v>
      </c>
      <c r="H287" s="150">
        <v>81.47</v>
      </c>
      <c r="I287" s="151">
        <v>69.3</v>
      </c>
      <c r="J287" s="151">
        <f>ROUND(I287*H287,2)</f>
        <v>5645.87</v>
      </c>
      <c r="K287" s="148" t="s">
        <v>183</v>
      </c>
      <c r="L287" s="30"/>
      <c r="M287" s="152" t="s">
        <v>1</v>
      </c>
      <c r="N287" s="153" t="s">
        <v>44</v>
      </c>
      <c r="O287" s="154">
        <v>0.192</v>
      </c>
      <c r="P287" s="154">
        <f>O287*H287</f>
        <v>15.642239999999999</v>
      </c>
      <c r="Q287" s="154">
        <v>0</v>
      </c>
      <c r="R287" s="154">
        <f>Q287*H287</f>
        <v>0</v>
      </c>
      <c r="S287" s="154">
        <v>2.7199999999999998E-2</v>
      </c>
      <c r="T287" s="155">
        <f>S287*H287</f>
        <v>2.2159839999999997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6" t="s">
        <v>262</v>
      </c>
      <c r="AT287" s="156" t="s">
        <v>172</v>
      </c>
      <c r="AU287" s="156" t="s">
        <v>87</v>
      </c>
      <c r="AY287" s="17" t="s">
        <v>169</v>
      </c>
      <c r="BE287" s="157">
        <f>IF(N287="základní",J287,0)</f>
        <v>5645.87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7" t="s">
        <v>19</v>
      </c>
      <c r="BK287" s="157">
        <f>ROUND(I287*H287,2)</f>
        <v>5645.87</v>
      </c>
      <c r="BL287" s="17" t="s">
        <v>262</v>
      </c>
      <c r="BM287" s="156" t="s">
        <v>700</v>
      </c>
    </row>
    <row r="288" spans="1:65" s="14" customFormat="1">
      <c r="B288" s="166"/>
      <c r="D288" s="159" t="s">
        <v>179</v>
      </c>
      <c r="E288" s="167" t="s">
        <v>1</v>
      </c>
      <c r="F288" s="168" t="s">
        <v>520</v>
      </c>
      <c r="H288" s="167" t="s">
        <v>1</v>
      </c>
      <c r="L288" s="166"/>
      <c r="M288" s="169"/>
      <c r="N288" s="170"/>
      <c r="O288" s="170"/>
      <c r="P288" s="170"/>
      <c r="Q288" s="170"/>
      <c r="R288" s="170"/>
      <c r="S288" s="170"/>
      <c r="T288" s="171"/>
      <c r="AT288" s="167" t="s">
        <v>179</v>
      </c>
      <c r="AU288" s="167" t="s">
        <v>87</v>
      </c>
      <c r="AV288" s="14" t="s">
        <v>19</v>
      </c>
      <c r="AW288" s="14" t="s">
        <v>34</v>
      </c>
      <c r="AX288" s="14" t="s">
        <v>79</v>
      </c>
      <c r="AY288" s="167" t="s">
        <v>169</v>
      </c>
    </row>
    <row r="289" spans="1:65" s="13" customFormat="1">
      <c r="B289" s="158"/>
      <c r="D289" s="159" t="s">
        <v>179</v>
      </c>
      <c r="E289" s="160" t="s">
        <v>1</v>
      </c>
      <c r="F289" s="161" t="s">
        <v>701</v>
      </c>
      <c r="H289" s="162">
        <v>81.47</v>
      </c>
      <c r="L289" s="158"/>
      <c r="M289" s="163"/>
      <c r="N289" s="164"/>
      <c r="O289" s="164"/>
      <c r="P289" s="164"/>
      <c r="Q289" s="164"/>
      <c r="R289" s="164"/>
      <c r="S289" s="164"/>
      <c r="T289" s="165"/>
      <c r="AT289" s="160" t="s">
        <v>179</v>
      </c>
      <c r="AU289" s="160" t="s">
        <v>87</v>
      </c>
      <c r="AV289" s="13" t="s">
        <v>87</v>
      </c>
      <c r="AW289" s="13" t="s">
        <v>34</v>
      </c>
      <c r="AX289" s="13" t="s">
        <v>19</v>
      </c>
      <c r="AY289" s="160" t="s">
        <v>169</v>
      </c>
    </row>
    <row r="290" spans="1:65" s="2" customFormat="1" ht="21.75" customHeight="1">
      <c r="A290" s="29"/>
      <c r="B290" s="145"/>
      <c r="C290" s="146" t="s">
        <v>506</v>
      </c>
      <c r="D290" s="146" t="s">
        <v>172</v>
      </c>
      <c r="E290" s="147" t="s">
        <v>534</v>
      </c>
      <c r="F290" s="148" t="s">
        <v>535</v>
      </c>
      <c r="G290" s="149" t="s">
        <v>189</v>
      </c>
      <c r="H290" s="150">
        <v>140.887</v>
      </c>
      <c r="I290" s="151">
        <v>582</v>
      </c>
      <c r="J290" s="151">
        <f>ROUND(I290*H290,2)</f>
        <v>81996.23</v>
      </c>
      <c r="K290" s="148" t="s">
        <v>183</v>
      </c>
      <c r="L290" s="30"/>
      <c r="M290" s="152" t="s">
        <v>1</v>
      </c>
      <c r="N290" s="153" t="s">
        <v>44</v>
      </c>
      <c r="O290" s="154">
        <v>0.81399999999999995</v>
      </c>
      <c r="P290" s="154">
        <f>O290*H290</f>
        <v>114.682018</v>
      </c>
      <c r="Q290" s="154">
        <v>4.9500000000000004E-3</v>
      </c>
      <c r="R290" s="154">
        <f>Q290*H290</f>
        <v>0.69739065000000011</v>
      </c>
      <c r="S290" s="154">
        <v>0</v>
      </c>
      <c r="T290" s="155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6" t="s">
        <v>262</v>
      </c>
      <c r="AT290" s="156" t="s">
        <v>172</v>
      </c>
      <c r="AU290" s="156" t="s">
        <v>87</v>
      </c>
      <c r="AY290" s="17" t="s">
        <v>169</v>
      </c>
      <c r="BE290" s="157">
        <f>IF(N290="základní",J290,0)</f>
        <v>81996.23</v>
      </c>
      <c r="BF290" s="157">
        <f>IF(N290="snížená",J290,0)</f>
        <v>0</v>
      </c>
      <c r="BG290" s="157">
        <f>IF(N290="zákl. přenesená",J290,0)</f>
        <v>0</v>
      </c>
      <c r="BH290" s="157">
        <f>IF(N290="sníž. přenesená",J290,0)</f>
        <v>0</v>
      </c>
      <c r="BI290" s="157">
        <f>IF(N290="nulová",J290,0)</f>
        <v>0</v>
      </c>
      <c r="BJ290" s="17" t="s">
        <v>19</v>
      </c>
      <c r="BK290" s="157">
        <f>ROUND(I290*H290,2)</f>
        <v>81996.23</v>
      </c>
      <c r="BL290" s="17" t="s">
        <v>262</v>
      </c>
      <c r="BM290" s="156" t="s">
        <v>702</v>
      </c>
    </row>
    <row r="291" spans="1:65" s="14" customFormat="1">
      <c r="B291" s="166"/>
      <c r="D291" s="159" t="s">
        <v>179</v>
      </c>
      <c r="E291" s="167" t="s">
        <v>1</v>
      </c>
      <c r="F291" s="168" t="s">
        <v>703</v>
      </c>
      <c r="H291" s="167" t="s">
        <v>1</v>
      </c>
      <c r="L291" s="166"/>
      <c r="M291" s="169"/>
      <c r="N291" s="170"/>
      <c r="O291" s="170"/>
      <c r="P291" s="170"/>
      <c r="Q291" s="170"/>
      <c r="R291" s="170"/>
      <c r="S291" s="170"/>
      <c r="T291" s="171"/>
      <c r="AT291" s="167" t="s">
        <v>179</v>
      </c>
      <c r="AU291" s="167" t="s">
        <v>87</v>
      </c>
      <c r="AV291" s="14" t="s">
        <v>19</v>
      </c>
      <c r="AW291" s="14" t="s">
        <v>34</v>
      </c>
      <c r="AX291" s="14" t="s">
        <v>79</v>
      </c>
      <c r="AY291" s="167" t="s">
        <v>169</v>
      </c>
    </row>
    <row r="292" spans="1:65" s="13" customFormat="1">
      <c r="B292" s="158"/>
      <c r="D292" s="159" t="s">
        <v>179</v>
      </c>
      <c r="E292" s="160" t="s">
        <v>1</v>
      </c>
      <c r="F292" s="161" t="s">
        <v>704</v>
      </c>
      <c r="H292" s="162">
        <v>17.27</v>
      </c>
      <c r="L292" s="158"/>
      <c r="M292" s="163"/>
      <c r="N292" s="164"/>
      <c r="O292" s="164"/>
      <c r="P292" s="164"/>
      <c r="Q292" s="164"/>
      <c r="R292" s="164"/>
      <c r="S292" s="164"/>
      <c r="T292" s="165"/>
      <c r="AT292" s="160" t="s">
        <v>179</v>
      </c>
      <c r="AU292" s="160" t="s">
        <v>87</v>
      </c>
      <c r="AV292" s="13" t="s">
        <v>87</v>
      </c>
      <c r="AW292" s="13" t="s">
        <v>34</v>
      </c>
      <c r="AX292" s="13" t="s">
        <v>79</v>
      </c>
      <c r="AY292" s="160" t="s">
        <v>169</v>
      </c>
    </row>
    <row r="293" spans="1:65" s="14" customFormat="1">
      <c r="B293" s="166"/>
      <c r="D293" s="159" t="s">
        <v>179</v>
      </c>
      <c r="E293" s="167" t="s">
        <v>1</v>
      </c>
      <c r="F293" s="168" t="s">
        <v>705</v>
      </c>
      <c r="H293" s="167" t="s">
        <v>1</v>
      </c>
      <c r="L293" s="166"/>
      <c r="M293" s="169"/>
      <c r="N293" s="170"/>
      <c r="O293" s="170"/>
      <c r="P293" s="170"/>
      <c r="Q293" s="170"/>
      <c r="R293" s="170"/>
      <c r="S293" s="170"/>
      <c r="T293" s="171"/>
      <c r="AT293" s="167" t="s">
        <v>179</v>
      </c>
      <c r="AU293" s="167" t="s">
        <v>87</v>
      </c>
      <c r="AV293" s="14" t="s">
        <v>19</v>
      </c>
      <c r="AW293" s="14" t="s">
        <v>34</v>
      </c>
      <c r="AX293" s="14" t="s">
        <v>79</v>
      </c>
      <c r="AY293" s="167" t="s">
        <v>169</v>
      </c>
    </row>
    <row r="294" spans="1:65" s="13" customFormat="1">
      <c r="B294" s="158"/>
      <c r="D294" s="159" t="s">
        <v>179</v>
      </c>
      <c r="E294" s="160" t="s">
        <v>1</v>
      </c>
      <c r="F294" s="161" t="s">
        <v>706</v>
      </c>
      <c r="H294" s="162">
        <v>13.824999999999999</v>
      </c>
      <c r="L294" s="158"/>
      <c r="M294" s="163"/>
      <c r="N294" s="164"/>
      <c r="O294" s="164"/>
      <c r="P294" s="164"/>
      <c r="Q294" s="164"/>
      <c r="R294" s="164"/>
      <c r="S294" s="164"/>
      <c r="T294" s="165"/>
      <c r="AT294" s="160" t="s">
        <v>179</v>
      </c>
      <c r="AU294" s="160" t="s">
        <v>87</v>
      </c>
      <c r="AV294" s="13" t="s">
        <v>87</v>
      </c>
      <c r="AW294" s="13" t="s">
        <v>34</v>
      </c>
      <c r="AX294" s="13" t="s">
        <v>79</v>
      </c>
      <c r="AY294" s="160" t="s">
        <v>169</v>
      </c>
    </row>
    <row r="295" spans="1:65" s="14" customFormat="1">
      <c r="B295" s="166"/>
      <c r="D295" s="159" t="s">
        <v>179</v>
      </c>
      <c r="E295" s="167" t="s">
        <v>1</v>
      </c>
      <c r="F295" s="168" t="s">
        <v>707</v>
      </c>
      <c r="H295" s="167" t="s">
        <v>1</v>
      </c>
      <c r="L295" s="166"/>
      <c r="M295" s="169"/>
      <c r="N295" s="170"/>
      <c r="O295" s="170"/>
      <c r="P295" s="170"/>
      <c r="Q295" s="170"/>
      <c r="R295" s="170"/>
      <c r="S295" s="170"/>
      <c r="T295" s="171"/>
      <c r="AT295" s="167" t="s">
        <v>179</v>
      </c>
      <c r="AU295" s="167" t="s">
        <v>87</v>
      </c>
      <c r="AV295" s="14" t="s">
        <v>19</v>
      </c>
      <c r="AW295" s="14" t="s">
        <v>34</v>
      </c>
      <c r="AX295" s="14" t="s">
        <v>79</v>
      </c>
      <c r="AY295" s="167" t="s">
        <v>169</v>
      </c>
    </row>
    <row r="296" spans="1:65" s="13" customFormat="1">
      <c r="B296" s="158"/>
      <c r="D296" s="159" t="s">
        <v>179</v>
      </c>
      <c r="E296" s="160" t="s">
        <v>1</v>
      </c>
      <c r="F296" s="161" t="s">
        <v>708</v>
      </c>
      <c r="H296" s="162">
        <v>16.056999999999999</v>
      </c>
      <c r="L296" s="158"/>
      <c r="M296" s="163"/>
      <c r="N296" s="164"/>
      <c r="O296" s="164"/>
      <c r="P296" s="164"/>
      <c r="Q296" s="164"/>
      <c r="R296" s="164"/>
      <c r="S296" s="164"/>
      <c r="T296" s="165"/>
      <c r="AT296" s="160" t="s">
        <v>179</v>
      </c>
      <c r="AU296" s="160" t="s">
        <v>87</v>
      </c>
      <c r="AV296" s="13" t="s">
        <v>87</v>
      </c>
      <c r="AW296" s="13" t="s">
        <v>34</v>
      </c>
      <c r="AX296" s="13" t="s">
        <v>79</v>
      </c>
      <c r="AY296" s="160" t="s">
        <v>169</v>
      </c>
    </row>
    <row r="297" spans="1:65" s="14" customFormat="1">
      <c r="B297" s="166"/>
      <c r="D297" s="159" t="s">
        <v>179</v>
      </c>
      <c r="E297" s="167" t="s">
        <v>1</v>
      </c>
      <c r="F297" s="168" t="s">
        <v>709</v>
      </c>
      <c r="H297" s="167" t="s">
        <v>1</v>
      </c>
      <c r="L297" s="166"/>
      <c r="M297" s="169"/>
      <c r="N297" s="170"/>
      <c r="O297" s="170"/>
      <c r="P297" s="170"/>
      <c r="Q297" s="170"/>
      <c r="R297" s="170"/>
      <c r="S297" s="170"/>
      <c r="T297" s="171"/>
      <c r="AT297" s="167" t="s">
        <v>179</v>
      </c>
      <c r="AU297" s="167" t="s">
        <v>87</v>
      </c>
      <c r="AV297" s="14" t="s">
        <v>19</v>
      </c>
      <c r="AW297" s="14" t="s">
        <v>34</v>
      </c>
      <c r="AX297" s="14" t="s">
        <v>79</v>
      </c>
      <c r="AY297" s="167" t="s">
        <v>169</v>
      </c>
    </row>
    <row r="298" spans="1:65" s="13" customFormat="1">
      <c r="B298" s="158"/>
      <c r="D298" s="159" t="s">
        <v>179</v>
      </c>
      <c r="E298" s="160" t="s">
        <v>1</v>
      </c>
      <c r="F298" s="161" t="s">
        <v>710</v>
      </c>
      <c r="H298" s="162">
        <v>6.8049999999999997</v>
      </c>
      <c r="L298" s="158"/>
      <c r="M298" s="163"/>
      <c r="N298" s="164"/>
      <c r="O298" s="164"/>
      <c r="P298" s="164"/>
      <c r="Q298" s="164"/>
      <c r="R298" s="164"/>
      <c r="S298" s="164"/>
      <c r="T298" s="165"/>
      <c r="AT298" s="160" t="s">
        <v>179</v>
      </c>
      <c r="AU298" s="160" t="s">
        <v>87</v>
      </c>
      <c r="AV298" s="13" t="s">
        <v>87</v>
      </c>
      <c r="AW298" s="13" t="s">
        <v>34</v>
      </c>
      <c r="AX298" s="13" t="s">
        <v>79</v>
      </c>
      <c r="AY298" s="160" t="s">
        <v>169</v>
      </c>
    </row>
    <row r="299" spans="1:65" s="14" customFormat="1">
      <c r="B299" s="166"/>
      <c r="D299" s="159" t="s">
        <v>179</v>
      </c>
      <c r="E299" s="167" t="s">
        <v>1</v>
      </c>
      <c r="F299" s="168" t="s">
        <v>711</v>
      </c>
      <c r="H299" s="167" t="s">
        <v>1</v>
      </c>
      <c r="L299" s="166"/>
      <c r="M299" s="169"/>
      <c r="N299" s="170"/>
      <c r="O299" s="170"/>
      <c r="P299" s="170"/>
      <c r="Q299" s="170"/>
      <c r="R299" s="170"/>
      <c r="S299" s="170"/>
      <c r="T299" s="171"/>
      <c r="AT299" s="167" t="s">
        <v>179</v>
      </c>
      <c r="AU299" s="167" t="s">
        <v>87</v>
      </c>
      <c r="AV299" s="14" t="s">
        <v>19</v>
      </c>
      <c r="AW299" s="14" t="s">
        <v>34</v>
      </c>
      <c r="AX299" s="14" t="s">
        <v>79</v>
      </c>
      <c r="AY299" s="167" t="s">
        <v>169</v>
      </c>
    </row>
    <row r="300" spans="1:65" s="13" customFormat="1">
      <c r="B300" s="158"/>
      <c r="D300" s="159" t="s">
        <v>179</v>
      </c>
      <c r="E300" s="160" t="s">
        <v>1</v>
      </c>
      <c r="F300" s="161" t="s">
        <v>712</v>
      </c>
      <c r="H300" s="162">
        <v>14.44</v>
      </c>
      <c r="L300" s="158"/>
      <c r="M300" s="163"/>
      <c r="N300" s="164"/>
      <c r="O300" s="164"/>
      <c r="P300" s="164"/>
      <c r="Q300" s="164"/>
      <c r="R300" s="164"/>
      <c r="S300" s="164"/>
      <c r="T300" s="165"/>
      <c r="AT300" s="160" t="s">
        <v>179</v>
      </c>
      <c r="AU300" s="160" t="s">
        <v>87</v>
      </c>
      <c r="AV300" s="13" t="s">
        <v>87</v>
      </c>
      <c r="AW300" s="13" t="s">
        <v>34</v>
      </c>
      <c r="AX300" s="13" t="s">
        <v>79</v>
      </c>
      <c r="AY300" s="160" t="s">
        <v>169</v>
      </c>
    </row>
    <row r="301" spans="1:65" s="14" customFormat="1">
      <c r="B301" s="166"/>
      <c r="D301" s="159" t="s">
        <v>179</v>
      </c>
      <c r="E301" s="167" t="s">
        <v>1</v>
      </c>
      <c r="F301" s="168" t="s">
        <v>713</v>
      </c>
      <c r="H301" s="167" t="s">
        <v>1</v>
      </c>
      <c r="L301" s="166"/>
      <c r="M301" s="169"/>
      <c r="N301" s="170"/>
      <c r="O301" s="170"/>
      <c r="P301" s="170"/>
      <c r="Q301" s="170"/>
      <c r="R301" s="170"/>
      <c r="S301" s="170"/>
      <c r="T301" s="171"/>
      <c r="AT301" s="167" t="s">
        <v>179</v>
      </c>
      <c r="AU301" s="167" t="s">
        <v>87</v>
      </c>
      <c r="AV301" s="14" t="s">
        <v>19</v>
      </c>
      <c r="AW301" s="14" t="s">
        <v>34</v>
      </c>
      <c r="AX301" s="14" t="s">
        <v>79</v>
      </c>
      <c r="AY301" s="167" t="s">
        <v>169</v>
      </c>
    </row>
    <row r="302" spans="1:65" s="13" customFormat="1">
      <c r="B302" s="158"/>
      <c r="D302" s="159" t="s">
        <v>179</v>
      </c>
      <c r="E302" s="160" t="s">
        <v>1</v>
      </c>
      <c r="F302" s="161" t="s">
        <v>714</v>
      </c>
      <c r="H302" s="162">
        <v>20.21</v>
      </c>
      <c r="L302" s="158"/>
      <c r="M302" s="163"/>
      <c r="N302" s="164"/>
      <c r="O302" s="164"/>
      <c r="P302" s="164"/>
      <c r="Q302" s="164"/>
      <c r="R302" s="164"/>
      <c r="S302" s="164"/>
      <c r="T302" s="165"/>
      <c r="AT302" s="160" t="s">
        <v>179</v>
      </c>
      <c r="AU302" s="160" t="s">
        <v>87</v>
      </c>
      <c r="AV302" s="13" t="s">
        <v>87</v>
      </c>
      <c r="AW302" s="13" t="s">
        <v>34</v>
      </c>
      <c r="AX302" s="13" t="s">
        <v>79</v>
      </c>
      <c r="AY302" s="160" t="s">
        <v>169</v>
      </c>
    </row>
    <row r="303" spans="1:65" s="14" customFormat="1">
      <c r="B303" s="166"/>
      <c r="D303" s="159" t="s">
        <v>179</v>
      </c>
      <c r="E303" s="167" t="s">
        <v>1</v>
      </c>
      <c r="F303" s="168" t="s">
        <v>545</v>
      </c>
      <c r="H303" s="167" t="s">
        <v>1</v>
      </c>
      <c r="L303" s="166"/>
      <c r="M303" s="169"/>
      <c r="N303" s="170"/>
      <c r="O303" s="170"/>
      <c r="P303" s="170"/>
      <c r="Q303" s="170"/>
      <c r="R303" s="170"/>
      <c r="S303" s="170"/>
      <c r="T303" s="171"/>
      <c r="AT303" s="167" t="s">
        <v>179</v>
      </c>
      <c r="AU303" s="167" t="s">
        <v>87</v>
      </c>
      <c r="AV303" s="14" t="s">
        <v>19</v>
      </c>
      <c r="AW303" s="14" t="s">
        <v>34</v>
      </c>
      <c r="AX303" s="14" t="s">
        <v>79</v>
      </c>
      <c r="AY303" s="167" t="s">
        <v>169</v>
      </c>
    </row>
    <row r="304" spans="1:65" s="13" customFormat="1">
      <c r="B304" s="158"/>
      <c r="D304" s="159" t="s">
        <v>179</v>
      </c>
      <c r="E304" s="160" t="s">
        <v>1</v>
      </c>
      <c r="F304" s="161" t="s">
        <v>715</v>
      </c>
      <c r="H304" s="162">
        <v>37.895000000000003</v>
      </c>
      <c r="L304" s="158"/>
      <c r="M304" s="163"/>
      <c r="N304" s="164"/>
      <c r="O304" s="164"/>
      <c r="P304" s="164"/>
      <c r="Q304" s="164"/>
      <c r="R304" s="164"/>
      <c r="S304" s="164"/>
      <c r="T304" s="165"/>
      <c r="AT304" s="160" t="s">
        <v>179</v>
      </c>
      <c r="AU304" s="160" t="s">
        <v>87</v>
      </c>
      <c r="AV304" s="13" t="s">
        <v>87</v>
      </c>
      <c r="AW304" s="13" t="s">
        <v>34</v>
      </c>
      <c r="AX304" s="13" t="s">
        <v>79</v>
      </c>
      <c r="AY304" s="160" t="s">
        <v>169</v>
      </c>
    </row>
    <row r="305" spans="1:65" s="13" customFormat="1">
      <c r="B305" s="158"/>
      <c r="D305" s="159" t="s">
        <v>179</v>
      </c>
      <c r="E305" s="160" t="s">
        <v>1</v>
      </c>
      <c r="F305" s="161" t="s">
        <v>716</v>
      </c>
      <c r="H305" s="162">
        <v>14.385</v>
      </c>
      <c r="L305" s="158"/>
      <c r="M305" s="163"/>
      <c r="N305" s="164"/>
      <c r="O305" s="164"/>
      <c r="P305" s="164"/>
      <c r="Q305" s="164"/>
      <c r="R305" s="164"/>
      <c r="S305" s="164"/>
      <c r="T305" s="165"/>
      <c r="AT305" s="160" t="s">
        <v>179</v>
      </c>
      <c r="AU305" s="160" t="s">
        <v>87</v>
      </c>
      <c r="AV305" s="13" t="s">
        <v>87</v>
      </c>
      <c r="AW305" s="13" t="s">
        <v>34</v>
      </c>
      <c r="AX305" s="13" t="s">
        <v>79</v>
      </c>
      <c r="AY305" s="160" t="s">
        <v>169</v>
      </c>
    </row>
    <row r="306" spans="1:65" s="15" customFormat="1">
      <c r="B306" s="172"/>
      <c r="D306" s="159" t="s">
        <v>179</v>
      </c>
      <c r="E306" s="173" t="s">
        <v>1</v>
      </c>
      <c r="F306" s="174" t="s">
        <v>198</v>
      </c>
      <c r="H306" s="175">
        <v>140.887</v>
      </c>
      <c r="L306" s="172"/>
      <c r="M306" s="176"/>
      <c r="N306" s="177"/>
      <c r="O306" s="177"/>
      <c r="P306" s="177"/>
      <c r="Q306" s="177"/>
      <c r="R306" s="177"/>
      <c r="S306" s="177"/>
      <c r="T306" s="178"/>
      <c r="AT306" s="173" t="s">
        <v>179</v>
      </c>
      <c r="AU306" s="173" t="s">
        <v>87</v>
      </c>
      <c r="AV306" s="15" t="s">
        <v>177</v>
      </c>
      <c r="AW306" s="15" t="s">
        <v>34</v>
      </c>
      <c r="AX306" s="15" t="s">
        <v>19</v>
      </c>
      <c r="AY306" s="173" t="s">
        <v>169</v>
      </c>
    </row>
    <row r="307" spans="1:65" s="2" customFormat="1" ht="21.75" customHeight="1">
      <c r="A307" s="29"/>
      <c r="B307" s="145"/>
      <c r="C307" s="179" t="s">
        <v>510</v>
      </c>
      <c r="D307" s="179" t="s">
        <v>267</v>
      </c>
      <c r="E307" s="180" t="s">
        <v>550</v>
      </c>
      <c r="F307" s="181" t="s">
        <v>491</v>
      </c>
      <c r="G307" s="182" t="s">
        <v>189</v>
      </c>
      <c r="H307" s="183">
        <v>147.93100000000001</v>
      </c>
      <c r="I307" s="184">
        <v>413</v>
      </c>
      <c r="J307" s="184">
        <f>ROUND(I307*H307,2)</f>
        <v>61095.5</v>
      </c>
      <c r="K307" s="181" t="s">
        <v>176</v>
      </c>
      <c r="L307" s="185"/>
      <c r="M307" s="186" t="s">
        <v>1</v>
      </c>
      <c r="N307" s="187" t="s">
        <v>44</v>
      </c>
      <c r="O307" s="154">
        <v>0</v>
      </c>
      <c r="P307" s="154">
        <f>O307*H307</f>
        <v>0</v>
      </c>
      <c r="Q307" s="154">
        <v>1.18E-2</v>
      </c>
      <c r="R307" s="154">
        <f>Q307*H307</f>
        <v>1.7455858000000002</v>
      </c>
      <c r="S307" s="154">
        <v>0</v>
      </c>
      <c r="T307" s="155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56" t="s">
        <v>341</v>
      </c>
      <c r="AT307" s="156" t="s">
        <v>267</v>
      </c>
      <c r="AU307" s="156" t="s">
        <v>87</v>
      </c>
      <c r="AY307" s="17" t="s">
        <v>169</v>
      </c>
      <c r="BE307" s="157">
        <f>IF(N307="základní",J307,0)</f>
        <v>61095.5</v>
      </c>
      <c r="BF307" s="157">
        <f>IF(N307="snížená",J307,0)</f>
        <v>0</v>
      </c>
      <c r="BG307" s="157">
        <f>IF(N307="zákl. přenesená",J307,0)</f>
        <v>0</v>
      </c>
      <c r="BH307" s="157">
        <f>IF(N307="sníž. přenesená",J307,0)</f>
        <v>0</v>
      </c>
      <c r="BI307" s="157">
        <f>IF(N307="nulová",J307,0)</f>
        <v>0</v>
      </c>
      <c r="BJ307" s="17" t="s">
        <v>19</v>
      </c>
      <c r="BK307" s="157">
        <f>ROUND(I307*H307,2)</f>
        <v>61095.5</v>
      </c>
      <c r="BL307" s="17" t="s">
        <v>262</v>
      </c>
      <c r="BM307" s="156" t="s">
        <v>717</v>
      </c>
    </row>
    <row r="308" spans="1:65" s="13" customFormat="1">
      <c r="B308" s="158"/>
      <c r="D308" s="159" t="s">
        <v>179</v>
      </c>
      <c r="F308" s="161" t="s">
        <v>718</v>
      </c>
      <c r="H308" s="162">
        <v>147.93100000000001</v>
      </c>
      <c r="L308" s="158"/>
      <c r="M308" s="163"/>
      <c r="N308" s="164"/>
      <c r="O308" s="164"/>
      <c r="P308" s="164"/>
      <c r="Q308" s="164"/>
      <c r="R308" s="164"/>
      <c r="S308" s="164"/>
      <c r="T308" s="165"/>
      <c r="AT308" s="160" t="s">
        <v>179</v>
      </c>
      <c r="AU308" s="160" t="s">
        <v>87</v>
      </c>
      <c r="AV308" s="13" t="s">
        <v>87</v>
      </c>
      <c r="AW308" s="13" t="s">
        <v>3</v>
      </c>
      <c r="AX308" s="13" t="s">
        <v>19</v>
      </c>
      <c r="AY308" s="160" t="s">
        <v>169</v>
      </c>
    </row>
    <row r="309" spans="1:65" s="2" customFormat="1" ht="21.75" customHeight="1">
      <c r="A309" s="29"/>
      <c r="B309" s="145"/>
      <c r="C309" s="146" t="s">
        <v>516</v>
      </c>
      <c r="D309" s="146" t="s">
        <v>172</v>
      </c>
      <c r="E309" s="147" t="s">
        <v>554</v>
      </c>
      <c r="F309" s="148" t="s">
        <v>555</v>
      </c>
      <c r="G309" s="149" t="s">
        <v>258</v>
      </c>
      <c r="H309" s="150">
        <v>131.4</v>
      </c>
      <c r="I309" s="151">
        <v>156</v>
      </c>
      <c r="J309" s="151">
        <f>ROUND(I309*H309,2)</f>
        <v>20498.400000000001</v>
      </c>
      <c r="K309" s="148" t="s">
        <v>183</v>
      </c>
      <c r="L309" s="30"/>
      <c r="M309" s="152" t="s">
        <v>1</v>
      </c>
      <c r="N309" s="153" t="s">
        <v>44</v>
      </c>
      <c r="O309" s="154">
        <v>0.248</v>
      </c>
      <c r="P309" s="154">
        <f>O309*H309</f>
        <v>32.587200000000003</v>
      </c>
      <c r="Q309" s="154">
        <v>5.5000000000000003E-4</v>
      </c>
      <c r="R309" s="154">
        <f>Q309*H309</f>
        <v>7.2270000000000001E-2</v>
      </c>
      <c r="S309" s="154">
        <v>0</v>
      </c>
      <c r="T309" s="155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56" t="s">
        <v>262</v>
      </c>
      <c r="AT309" s="156" t="s">
        <v>172</v>
      </c>
      <c r="AU309" s="156" t="s">
        <v>87</v>
      </c>
      <c r="AY309" s="17" t="s">
        <v>169</v>
      </c>
      <c r="BE309" s="157">
        <f>IF(N309="základní",J309,0)</f>
        <v>20498.400000000001</v>
      </c>
      <c r="BF309" s="157">
        <f>IF(N309="snížená",J309,0)</f>
        <v>0</v>
      </c>
      <c r="BG309" s="157">
        <f>IF(N309="zákl. přenesená",J309,0)</f>
        <v>0</v>
      </c>
      <c r="BH309" s="157">
        <f>IF(N309="sníž. přenesená",J309,0)</f>
        <v>0</v>
      </c>
      <c r="BI309" s="157">
        <f>IF(N309="nulová",J309,0)</f>
        <v>0</v>
      </c>
      <c r="BJ309" s="17" t="s">
        <v>19</v>
      </c>
      <c r="BK309" s="157">
        <f>ROUND(I309*H309,2)</f>
        <v>20498.400000000001</v>
      </c>
      <c r="BL309" s="17" t="s">
        <v>262</v>
      </c>
      <c r="BM309" s="156" t="s">
        <v>719</v>
      </c>
    </row>
    <row r="310" spans="1:65" s="2" customFormat="1" ht="16.5" customHeight="1">
      <c r="A310" s="29"/>
      <c r="B310" s="145"/>
      <c r="C310" s="146" t="s">
        <v>533</v>
      </c>
      <c r="D310" s="146" t="s">
        <v>172</v>
      </c>
      <c r="E310" s="147" t="s">
        <v>559</v>
      </c>
      <c r="F310" s="148" t="s">
        <v>560</v>
      </c>
      <c r="G310" s="149" t="s">
        <v>189</v>
      </c>
      <c r="H310" s="150">
        <v>140.887</v>
      </c>
      <c r="I310" s="151">
        <v>48.1</v>
      </c>
      <c r="J310" s="151">
        <f>ROUND(I310*H310,2)</f>
        <v>6776.66</v>
      </c>
      <c r="K310" s="148" t="s">
        <v>183</v>
      </c>
      <c r="L310" s="30"/>
      <c r="M310" s="152" t="s">
        <v>1</v>
      </c>
      <c r="N310" s="153" t="s">
        <v>44</v>
      </c>
      <c r="O310" s="154">
        <v>4.3999999999999997E-2</v>
      </c>
      <c r="P310" s="154">
        <f>O310*H310</f>
        <v>6.1990279999999993</v>
      </c>
      <c r="Q310" s="154">
        <v>2.9999999999999997E-4</v>
      </c>
      <c r="R310" s="154">
        <f>Q310*H310</f>
        <v>4.2266099999999994E-2</v>
      </c>
      <c r="S310" s="154">
        <v>0</v>
      </c>
      <c r="T310" s="155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56" t="s">
        <v>262</v>
      </c>
      <c r="AT310" s="156" t="s">
        <v>172</v>
      </c>
      <c r="AU310" s="156" t="s">
        <v>87</v>
      </c>
      <c r="AY310" s="17" t="s">
        <v>169</v>
      </c>
      <c r="BE310" s="157">
        <f>IF(N310="základní",J310,0)</f>
        <v>6776.66</v>
      </c>
      <c r="BF310" s="157">
        <f>IF(N310="snížená",J310,0)</f>
        <v>0</v>
      </c>
      <c r="BG310" s="157">
        <f>IF(N310="zákl. přenesená",J310,0)</f>
        <v>0</v>
      </c>
      <c r="BH310" s="157">
        <f>IF(N310="sníž. přenesená",J310,0)</f>
        <v>0</v>
      </c>
      <c r="BI310" s="157">
        <f>IF(N310="nulová",J310,0)</f>
        <v>0</v>
      </c>
      <c r="BJ310" s="17" t="s">
        <v>19</v>
      </c>
      <c r="BK310" s="157">
        <f>ROUND(I310*H310,2)</f>
        <v>6776.66</v>
      </c>
      <c r="BL310" s="17" t="s">
        <v>262</v>
      </c>
      <c r="BM310" s="156" t="s">
        <v>720</v>
      </c>
    </row>
    <row r="311" spans="1:65" s="2" customFormat="1" ht="16.5" customHeight="1">
      <c r="A311" s="29"/>
      <c r="B311" s="145"/>
      <c r="C311" s="146" t="s">
        <v>549</v>
      </c>
      <c r="D311" s="146" t="s">
        <v>172</v>
      </c>
      <c r="E311" s="147" t="s">
        <v>563</v>
      </c>
      <c r="F311" s="148" t="s">
        <v>564</v>
      </c>
      <c r="G311" s="149" t="s">
        <v>258</v>
      </c>
      <c r="H311" s="150">
        <v>108.65</v>
      </c>
      <c r="I311" s="151">
        <v>39.5</v>
      </c>
      <c r="J311" s="151">
        <f>ROUND(I311*H311,2)</f>
        <v>4291.68</v>
      </c>
      <c r="K311" s="148" t="s">
        <v>183</v>
      </c>
      <c r="L311" s="30"/>
      <c r="M311" s="152" t="s">
        <v>1</v>
      </c>
      <c r="N311" s="153" t="s">
        <v>44</v>
      </c>
      <c r="O311" s="154">
        <v>5.5E-2</v>
      </c>
      <c r="P311" s="154">
        <f>O311*H311</f>
        <v>5.9757500000000006</v>
      </c>
      <c r="Q311" s="154">
        <v>3.0000000000000001E-5</v>
      </c>
      <c r="R311" s="154">
        <f>Q311*H311</f>
        <v>3.2595000000000002E-3</v>
      </c>
      <c r="S311" s="154">
        <v>0</v>
      </c>
      <c r="T311" s="155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56" t="s">
        <v>262</v>
      </c>
      <c r="AT311" s="156" t="s">
        <v>172</v>
      </c>
      <c r="AU311" s="156" t="s">
        <v>87</v>
      </c>
      <c r="AY311" s="17" t="s">
        <v>169</v>
      </c>
      <c r="BE311" s="157">
        <f>IF(N311="základní",J311,0)</f>
        <v>4291.68</v>
      </c>
      <c r="BF311" s="157">
        <f>IF(N311="snížená",J311,0)</f>
        <v>0</v>
      </c>
      <c r="BG311" s="157">
        <f>IF(N311="zákl. přenesená",J311,0)</f>
        <v>0</v>
      </c>
      <c r="BH311" s="157">
        <f>IF(N311="sníž. přenesená",J311,0)</f>
        <v>0</v>
      </c>
      <c r="BI311" s="157">
        <f>IF(N311="nulová",J311,0)</f>
        <v>0</v>
      </c>
      <c r="BJ311" s="17" t="s">
        <v>19</v>
      </c>
      <c r="BK311" s="157">
        <f>ROUND(I311*H311,2)</f>
        <v>4291.68</v>
      </c>
      <c r="BL311" s="17" t="s">
        <v>262</v>
      </c>
      <c r="BM311" s="156" t="s">
        <v>721</v>
      </c>
    </row>
    <row r="312" spans="1:65" s="14" customFormat="1">
      <c r="B312" s="166"/>
      <c r="D312" s="159" t="s">
        <v>179</v>
      </c>
      <c r="E312" s="167" t="s">
        <v>1</v>
      </c>
      <c r="F312" s="168" t="s">
        <v>566</v>
      </c>
      <c r="H312" s="167" t="s">
        <v>1</v>
      </c>
      <c r="L312" s="166"/>
      <c r="M312" s="169"/>
      <c r="N312" s="170"/>
      <c r="O312" s="170"/>
      <c r="P312" s="170"/>
      <c r="Q312" s="170"/>
      <c r="R312" s="170"/>
      <c r="S312" s="170"/>
      <c r="T312" s="171"/>
      <c r="AT312" s="167" t="s">
        <v>179</v>
      </c>
      <c r="AU312" s="167" t="s">
        <v>87</v>
      </c>
      <c r="AV312" s="14" t="s">
        <v>19</v>
      </c>
      <c r="AW312" s="14" t="s">
        <v>34</v>
      </c>
      <c r="AX312" s="14" t="s">
        <v>79</v>
      </c>
      <c r="AY312" s="167" t="s">
        <v>169</v>
      </c>
    </row>
    <row r="313" spans="1:65" s="13" customFormat="1">
      <c r="B313" s="158"/>
      <c r="D313" s="159" t="s">
        <v>179</v>
      </c>
      <c r="E313" s="160" t="s">
        <v>1</v>
      </c>
      <c r="F313" s="161" t="s">
        <v>722</v>
      </c>
      <c r="H313" s="162">
        <v>108.65</v>
      </c>
      <c r="L313" s="158"/>
      <c r="M313" s="163"/>
      <c r="N313" s="164"/>
      <c r="O313" s="164"/>
      <c r="P313" s="164"/>
      <c r="Q313" s="164"/>
      <c r="R313" s="164"/>
      <c r="S313" s="164"/>
      <c r="T313" s="165"/>
      <c r="AT313" s="160" t="s">
        <v>179</v>
      </c>
      <c r="AU313" s="160" t="s">
        <v>87</v>
      </c>
      <c r="AV313" s="13" t="s">
        <v>87</v>
      </c>
      <c r="AW313" s="13" t="s">
        <v>34</v>
      </c>
      <c r="AX313" s="13" t="s">
        <v>19</v>
      </c>
      <c r="AY313" s="160" t="s">
        <v>169</v>
      </c>
    </row>
    <row r="314" spans="1:65" s="2" customFormat="1" ht="21.75" customHeight="1">
      <c r="A314" s="29"/>
      <c r="B314" s="145"/>
      <c r="C314" s="146" t="s">
        <v>553</v>
      </c>
      <c r="D314" s="146" t="s">
        <v>172</v>
      </c>
      <c r="E314" s="147" t="s">
        <v>569</v>
      </c>
      <c r="F314" s="148" t="s">
        <v>570</v>
      </c>
      <c r="G314" s="149" t="s">
        <v>182</v>
      </c>
      <c r="H314" s="150">
        <v>2.5609999999999999</v>
      </c>
      <c r="I314" s="151">
        <v>565</v>
      </c>
      <c r="J314" s="151">
        <f>ROUND(I314*H314,2)</f>
        <v>1446.97</v>
      </c>
      <c r="K314" s="148" t="s">
        <v>183</v>
      </c>
      <c r="L314" s="30"/>
      <c r="M314" s="152" t="s">
        <v>1</v>
      </c>
      <c r="N314" s="153" t="s">
        <v>44</v>
      </c>
      <c r="O314" s="154">
        <v>1.2649999999999999</v>
      </c>
      <c r="P314" s="154">
        <f>O314*H314</f>
        <v>3.2396649999999996</v>
      </c>
      <c r="Q314" s="154">
        <v>0</v>
      </c>
      <c r="R314" s="154">
        <f>Q314*H314</f>
        <v>0</v>
      </c>
      <c r="S314" s="154">
        <v>0</v>
      </c>
      <c r="T314" s="155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6" t="s">
        <v>262</v>
      </c>
      <c r="AT314" s="156" t="s">
        <v>172</v>
      </c>
      <c r="AU314" s="156" t="s">
        <v>87</v>
      </c>
      <c r="AY314" s="17" t="s">
        <v>169</v>
      </c>
      <c r="BE314" s="157">
        <f>IF(N314="základní",J314,0)</f>
        <v>1446.97</v>
      </c>
      <c r="BF314" s="157">
        <f>IF(N314="snížená",J314,0)</f>
        <v>0</v>
      </c>
      <c r="BG314" s="157">
        <f>IF(N314="zákl. přenesená",J314,0)</f>
        <v>0</v>
      </c>
      <c r="BH314" s="157">
        <f>IF(N314="sníž. přenesená",J314,0)</f>
        <v>0</v>
      </c>
      <c r="BI314" s="157">
        <f>IF(N314="nulová",J314,0)</f>
        <v>0</v>
      </c>
      <c r="BJ314" s="17" t="s">
        <v>19</v>
      </c>
      <c r="BK314" s="157">
        <f>ROUND(I314*H314,2)</f>
        <v>1446.97</v>
      </c>
      <c r="BL314" s="17" t="s">
        <v>262</v>
      </c>
      <c r="BM314" s="156" t="s">
        <v>723</v>
      </c>
    </row>
    <row r="315" spans="1:65" s="12" customFormat="1" ht="22.9" customHeight="1">
      <c r="B315" s="133"/>
      <c r="D315" s="134" t="s">
        <v>78</v>
      </c>
      <c r="E315" s="143" t="s">
        <v>572</v>
      </c>
      <c r="F315" s="143" t="s">
        <v>573</v>
      </c>
      <c r="J315" s="144">
        <f>BK315</f>
        <v>4709.68</v>
      </c>
      <c r="L315" s="133"/>
      <c r="M315" s="137"/>
      <c r="N315" s="138"/>
      <c r="O315" s="138"/>
      <c r="P315" s="139">
        <f>SUM(P316:P321)</f>
        <v>8.6163999999999987</v>
      </c>
      <c r="Q315" s="138"/>
      <c r="R315" s="139">
        <f>SUM(R316:R321)</f>
        <v>2.4563999999999999E-2</v>
      </c>
      <c r="S315" s="138"/>
      <c r="T315" s="140">
        <f>SUM(T316:T321)</f>
        <v>0</v>
      </c>
      <c r="AR315" s="134" t="s">
        <v>87</v>
      </c>
      <c r="AT315" s="141" t="s">
        <v>78</v>
      </c>
      <c r="AU315" s="141" t="s">
        <v>19</v>
      </c>
      <c r="AY315" s="134" t="s">
        <v>169</v>
      </c>
      <c r="BK315" s="142">
        <f>SUM(BK316:BK321)</f>
        <v>4709.68</v>
      </c>
    </row>
    <row r="316" spans="1:65" s="2" customFormat="1" ht="16.5" customHeight="1">
      <c r="A316" s="29"/>
      <c r="B316" s="145"/>
      <c r="C316" s="146" t="s">
        <v>558</v>
      </c>
      <c r="D316" s="146" t="s">
        <v>172</v>
      </c>
      <c r="E316" s="147" t="s">
        <v>575</v>
      </c>
      <c r="F316" s="148" t="s">
        <v>576</v>
      </c>
      <c r="G316" s="149" t="s">
        <v>189</v>
      </c>
      <c r="H316" s="150">
        <v>40</v>
      </c>
      <c r="I316" s="151">
        <v>4.83</v>
      </c>
      <c r="J316" s="151">
        <f>ROUND(I316*H316,2)</f>
        <v>193.2</v>
      </c>
      <c r="K316" s="148" t="s">
        <v>183</v>
      </c>
      <c r="L316" s="30"/>
      <c r="M316" s="152" t="s">
        <v>1</v>
      </c>
      <c r="N316" s="153" t="s">
        <v>44</v>
      </c>
      <c r="O316" s="154">
        <v>1.2E-2</v>
      </c>
      <c r="P316" s="154">
        <f>O316*H316</f>
        <v>0.48</v>
      </c>
      <c r="Q316" s="154">
        <v>0</v>
      </c>
      <c r="R316" s="154">
        <f>Q316*H316</f>
        <v>0</v>
      </c>
      <c r="S316" s="154">
        <v>0</v>
      </c>
      <c r="T316" s="155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56" t="s">
        <v>262</v>
      </c>
      <c r="AT316" s="156" t="s">
        <v>172</v>
      </c>
      <c r="AU316" s="156" t="s">
        <v>87</v>
      </c>
      <c r="AY316" s="17" t="s">
        <v>169</v>
      </c>
      <c r="BE316" s="157">
        <f>IF(N316="základní",J316,0)</f>
        <v>193.2</v>
      </c>
      <c r="BF316" s="157">
        <f>IF(N316="snížená",J316,0)</f>
        <v>0</v>
      </c>
      <c r="BG316" s="157">
        <f>IF(N316="zákl. přenesená",J316,0)</f>
        <v>0</v>
      </c>
      <c r="BH316" s="157">
        <f>IF(N316="sníž. přenesená",J316,0)</f>
        <v>0</v>
      </c>
      <c r="BI316" s="157">
        <f>IF(N316="nulová",J316,0)</f>
        <v>0</v>
      </c>
      <c r="BJ316" s="17" t="s">
        <v>19</v>
      </c>
      <c r="BK316" s="157">
        <f>ROUND(I316*H316,2)</f>
        <v>193.2</v>
      </c>
      <c r="BL316" s="17" t="s">
        <v>262</v>
      </c>
      <c r="BM316" s="156" t="s">
        <v>724</v>
      </c>
    </row>
    <row r="317" spans="1:65" s="2" customFormat="1" ht="21.75" customHeight="1">
      <c r="A317" s="29"/>
      <c r="B317" s="145"/>
      <c r="C317" s="146" t="s">
        <v>562</v>
      </c>
      <c r="D317" s="146" t="s">
        <v>172</v>
      </c>
      <c r="E317" s="147" t="s">
        <v>579</v>
      </c>
      <c r="F317" s="148" t="s">
        <v>580</v>
      </c>
      <c r="G317" s="149" t="s">
        <v>189</v>
      </c>
      <c r="H317" s="150">
        <v>20</v>
      </c>
      <c r="I317" s="151">
        <v>6.85</v>
      </c>
      <c r="J317" s="151">
        <f>ROUND(I317*H317,2)</f>
        <v>137</v>
      </c>
      <c r="K317" s="148" t="s">
        <v>183</v>
      </c>
      <c r="L317" s="30"/>
      <c r="M317" s="152" t="s">
        <v>1</v>
      </c>
      <c r="N317" s="153" t="s">
        <v>44</v>
      </c>
      <c r="O317" s="154">
        <v>1.7000000000000001E-2</v>
      </c>
      <c r="P317" s="154">
        <f>O317*H317</f>
        <v>0.34</v>
      </c>
      <c r="Q317" s="154">
        <v>0</v>
      </c>
      <c r="R317" s="154">
        <f>Q317*H317</f>
        <v>0</v>
      </c>
      <c r="S317" s="154">
        <v>0</v>
      </c>
      <c r="T317" s="155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6" t="s">
        <v>262</v>
      </c>
      <c r="AT317" s="156" t="s">
        <v>172</v>
      </c>
      <c r="AU317" s="156" t="s">
        <v>87</v>
      </c>
      <c r="AY317" s="17" t="s">
        <v>169</v>
      </c>
      <c r="BE317" s="157">
        <f>IF(N317="základní",J317,0)</f>
        <v>137</v>
      </c>
      <c r="BF317" s="157">
        <f>IF(N317="snížená",J317,0)</f>
        <v>0</v>
      </c>
      <c r="BG317" s="157">
        <f>IF(N317="zákl. přenesená",J317,0)</f>
        <v>0</v>
      </c>
      <c r="BH317" s="157">
        <f>IF(N317="sníž. přenesená",J317,0)</f>
        <v>0</v>
      </c>
      <c r="BI317" s="157">
        <f>IF(N317="nulová",J317,0)</f>
        <v>0</v>
      </c>
      <c r="BJ317" s="17" t="s">
        <v>19</v>
      </c>
      <c r="BK317" s="157">
        <f>ROUND(I317*H317,2)</f>
        <v>137</v>
      </c>
      <c r="BL317" s="17" t="s">
        <v>262</v>
      </c>
      <c r="BM317" s="156" t="s">
        <v>725</v>
      </c>
    </row>
    <row r="318" spans="1:65" s="2" customFormat="1" ht="16.5" customHeight="1">
      <c r="A318" s="29"/>
      <c r="B318" s="145"/>
      <c r="C318" s="179" t="s">
        <v>568</v>
      </c>
      <c r="D318" s="179" t="s">
        <v>267</v>
      </c>
      <c r="E318" s="180" t="s">
        <v>583</v>
      </c>
      <c r="F318" s="181" t="s">
        <v>726</v>
      </c>
      <c r="G318" s="182" t="s">
        <v>189</v>
      </c>
      <c r="H318" s="183">
        <v>62</v>
      </c>
      <c r="I318" s="184">
        <v>0.7</v>
      </c>
      <c r="J318" s="184">
        <f>ROUND(I318*H318,2)</f>
        <v>43.4</v>
      </c>
      <c r="K318" s="181" t="s">
        <v>194</v>
      </c>
      <c r="L318" s="185"/>
      <c r="M318" s="186" t="s">
        <v>1</v>
      </c>
      <c r="N318" s="187" t="s">
        <v>44</v>
      </c>
      <c r="O318" s="154">
        <v>0</v>
      </c>
      <c r="P318" s="154">
        <f>O318*H318</f>
        <v>0</v>
      </c>
      <c r="Q318" s="154">
        <v>0</v>
      </c>
      <c r="R318" s="154">
        <f>Q318*H318</f>
        <v>0</v>
      </c>
      <c r="S318" s="154">
        <v>0</v>
      </c>
      <c r="T318" s="155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56" t="s">
        <v>341</v>
      </c>
      <c r="AT318" s="156" t="s">
        <v>267</v>
      </c>
      <c r="AU318" s="156" t="s">
        <v>87</v>
      </c>
      <c r="AY318" s="17" t="s">
        <v>169</v>
      </c>
      <c r="BE318" s="157">
        <f>IF(N318="základní",J318,0)</f>
        <v>43.4</v>
      </c>
      <c r="BF318" s="157">
        <f>IF(N318="snížená",J318,0)</f>
        <v>0</v>
      </c>
      <c r="BG318" s="157">
        <f>IF(N318="zákl. přenesená",J318,0)</f>
        <v>0</v>
      </c>
      <c r="BH318" s="157">
        <f>IF(N318="sníž. přenesená",J318,0)</f>
        <v>0</v>
      </c>
      <c r="BI318" s="157">
        <f>IF(N318="nulová",J318,0)</f>
        <v>0</v>
      </c>
      <c r="BJ318" s="17" t="s">
        <v>19</v>
      </c>
      <c r="BK318" s="157">
        <f>ROUND(I318*H318,2)</f>
        <v>43.4</v>
      </c>
      <c r="BL318" s="17" t="s">
        <v>262</v>
      </c>
      <c r="BM318" s="156" t="s">
        <v>727</v>
      </c>
    </row>
    <row r="319" spans="1:65" s="13" customFormat="1">
      <c r="B319" s="158"/>
      <c r="D319" s="159" t="s">
        <v>179</v>
      </c>
      <c r="F319" s="161" t="s">
        <v>586</v>
      </c>
      <c r="H319" s="162">
        <v>62</v>
      </c>
      <c r="L319" s="158"/>
      <c r="M319" s="163"/>
      <c r="N319" s="164"/>
      <c r="O319" s="164"/>
      <c r="P319" s="164"/>
      <c r="Q319" s="164"/>
      <c r="R319" s="164"/>
      <c r="S319" s="164"/>
      <c r="T319" s="165"/>
      <c r="AT319" s="160" t="s">
        <v>179</v>
      </c>
      <c r="AU319" s="160" t="s">
        <v>87</v>
      </c>
      <c r="AV319" s="13" t="s">
        <v>87</v>
      </c>
      <c r="AW319" s="13" t="s">
        <v>3</v>
      </c>
      <c r="AX319" s="13" t="s">
        <v>19</v>
      </c>
      <c r="AY319" s="160" t="s">
        <v>169</v>
      </c>
    </row>
    <row r="320" spans="1:65" s="2" customFormat="1" ht="21.75" customHeight="1">
      <c r="A320" s="29"/>
      <c r="B320" s="145"/>
      <c r="C320" s="146" t="s">
        <v>574</v>
      </c>
      <c r="D320" s="146" t="s">
        <v>172</v>
      </c>
      <c r="E320" s="147" t="s">
        <v>588</v>
      </c>
      <c r="F320" s="148" t="s">
        <v>589</v>
      </c>
      <c r="G320" s="149" t="s">
        <v>189</v>
      </c>
      <c r="H320" s="150">
        <v>53.4</v>
      </c>
      <c r="I320" s="151">
        <v>16.2</v>
      </c>
      <c r="J320" s="151">
        <f>ROUND(I320*H320,2)</f>
        <v>865.08</v>
      </c>
      <c r="K320" s="148" t="s">
        <v>183</v>
      </c>
      <c r="L320" s="30"/>
      <c r="M320" s="152" t="s">
        <v>1</v>
      </c>
      <c r="N320" s="153" t="s">
        <v>44</v>
      </c>
      <c r="O320" s="154">
        <v>3.5000000000000003E-2</v>
      </c>
      <c r="P320" s="154">
        <f>O320*H320</f>
        <v>1.8690000000000002</v>
      </c>
      <c r="Q320" s="154">
        <v>2.0000000000000001E-4</v>
      </c>
      <c r="R320" s="154">
        <f>Q320*H320</f>
        <v>1.068E-2</v>
      </c>
      <c r="S320" s="154">
        <v>0</v>
      </c>
      <c r="T320" s="155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56" t="s">
        <v>262</v>
      </c>
      <c r="AT320" s="156" t="s">
        <v>172</v>
      </c>
      <c r="AU320" s="156" t="s">
        <v>87</v>
      </c>
      <c r="AY320" s="17" t="s">
        <v>169</v>
      </c>
      <c r="BE320" s="157">
        <f>IF(N320="základní",J320,0)</f>
        <v>865.08</v>
      </c>
      <c r="BF320" s="157">
        <f>IF(N320="snížená",J320,0)</f>
        <v>0</v>
      </c>
      <c r="BG320" s="157">
        <f>IF(N320="zákl. přenesená",J320,0)</f>
        <v>0</v>
      </c>
      <c r="BH320" s="157">
        <f>IF(N320="sníž. přenesená",J320,0)</f>
        <v>0</v>
      </c>
      <c r="BI320" s="157">
        <f>IF(N320="nulová",J320,0)</f>
        <v>0</v>
      </c>
      <c r="BJ320" s="17" t="s">
        <v>19</v>
      </c>
      <c r="BK320" s="157">
        <f>ROUND(I320*H320,2)</f>
        <v>865.08</v>
      </c>
      <c r="BL320" s="17" t="s">
        <v>262</v>
      </c>
      <c r="BM320" s="156" t="s">
        <v>728</v>
      </c>
    </row>
    <row r="321" spans="1:65" s="2" customFormat="1" ht="21.75" customHeight="1">
      <c r="A321" s="29"/>
      <c r="B321" s="145"/>
      <c r="C321" s="146" t="s">
        <v>578</v>
      </c>
      <c r="D321" s="146" t="s">
        <v>172</v>
      </c>
      <c r="E321" s="147" t="s">
        <v>592</v>
      </c>
      <c r="F321" s="148" t="s">
        <v>593</v>
      </c>
      <c r="G321" s="149" t="s">
        <v>189</v>
      </c>
      <c r="H321" s="150">
        <v>53.4</v>
      </c>
      <c r="I321" s="151">
        <v>65</v>
      </c>
      <c r="J321" s="151">
        <f>ROUND(I321*H321,2)</f>
        <v>3471</v>
      </c>
      <c r="K321" s="148" t="s">
        <v>183</v>
      </c>
      <c r="L321" s="30"/>
      <c r="M321" s="152" t="s">
        <v>1</v>
      </c>
      <c r="N321" s="153" t="s">
        <v>44</v>
      </c>
      <c r="O321" s="154">
        <v>0.111</v>
      </c>
      <c r="P321" s="154">
        <f>O321*H321</f>
        <v>5.9273999999999996</v>
      </c>
      <c r="Q321" s="154">
        <v>2.5999999999999998E-4</v>
      </c>
      <c r="R321" s="154">
        <f>Q321*H321</f>
        <v>1.3883999999999999E-2</v>
      </c>
      <c r="S321" s="154">
        <v>0</v>
      </c>
      <c r="T321" s="155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6" t="s">
        <v>262</v>
      </c>
      <c r="AT321" s="156" t="s">
        <v>172</v>
      </c>
      <c r="AU321" s="156" t="s">
        <v>87</v>
      </c>
      <c r="AY321" s="17" t="s">
        <v>169</v>
      </c>
      <c r="BE321" s="157">
        <f>IF(N321="základní",J321,0)</f>
        <v>3471</v>
      </c>
      <c r="BF321" s="157">
        <f>IF(N321="snížená",J321,0)</f>
        <v>0</v>
      </c>
      <c r="BG321" s="157">
        <f>IF(N321="zákl. přenesená",J321,0)</f>
        <v>0</v>
      </c>
      <c r="BH321" s="157">
        <f>IF(N321="sníž. přenesená",J321,0)</f>
        <v>0</v>
      </c>
      <c r="BI321" s="157">
        <f>IF(N321="nulová",J321,0)</f>
        <v>0</v>
      </c>
      <c r="BJ321" s="17" t="s">
        <v>19</v>
      </c>
      <c r="BK321" s="157">
        <f>ROUND(I321*H321,2)</f>
        <v>3471</v>
      </c>
      <c r="BL321" s="17" t="s">
        <v>262</v>
      </c>
      <c r="BM321" s="156" t="s">
        <v>729</v>
      </c>
    </row>
    <row r="322" spans="1:65" s="12" customFormat="1" ht="25.9" customHeight="1">
      <c r="B322" s="133"/>
      <c r="D322" s="134" t="s">
        <v>78</v>
      </c>
      <c r="E322" s="135" t="s">
        <v>267</v>
      </c>
      <c r="F322" s="135" t="s">
        <v>595</v>
      </c>
      <c r="J322" s="136">
        <f>BK322</f>
        <v>89631.76</v>
      </c>
      <c r="L322" s="133"/>
      <c r="M322" s="137"/>
      <c r="N322" s="138"/>
      <c r="O322" s="138"/>
      <c r="P322" s="139">
        <f>P323</f>
        <v>0</v>
      </c>
      <c r="Q322" s="138"/>
      <c r="R322" s="139">
        <f>R323</f>
        <v>0</v>
      </c>
      <c r="S322" s="138"/>
      <c r="T322" s="140">
        <f>T323</f>
        <v>0</v>
      </c>
      <c r="AR322" s="134" t="s">
        <v>170</v>
      </c>
      <c r="AT322" s="141" t="s">
        <v>78</v>
      </c>
      <c r="AU322" s="141" t="s">
        <v>79</v>
      </c>
      <c r="AY322" s="134" t="s">
        <v>169</v>
      </c>
      <c r="BK322" s="142">
        <f>BK323</f>
        <v>89631.76</v>
      </c>
    </row>
    <row r="323" spans="1:65" s="12" customFormat="1" ht="22.9" customHeight="1">
      <c r="B323" s="133"/>
      <c r="D323" s="134" t="s">
        <v>78</v>
      </c>
      <c r="E323" s="143" t="s">
        <v>596</v>
      </c>
      <c r="F323" s="143" t="s">
        <v>597</v>
      </c>
      <c r="J323" s="144">
        <f>BK323</f>
        <v>89631.76</v>
      </c>
      <c r="L323" s="133"/>
      <c r="M323" s="137"/>
      <c r="N323" s="138"/>
      <c r="O323" s="138"/>
      <c r="P323" s="139">
        <f>P324</f>
        <v>0</v>
      </c>
      <c r="Q323" s="138"/>
      <c r="R323" s="139">
        <f>R324</f>
        <v>0</v>
      </c>
      <c r="S323" s="138"/>
      <c r="T323" s="140">
        <f>T324</f>
        <v>0</v>
      </c>
      <c r="AR323" s="134" t="s">
        <v>170</v>
      </c>
      <c r="AT323" s="141" t="s">
        <v>78</v>
      </c>
      <c r="AU323" s="141" t="s">
        <v>19</v>
      </c>
      <c r="AY323" s="134" t="s">
        <v>169</v>
      </c>
      <c r="BK323" s="142">
        <f>BK324</f>
        <v>89631.76</v>
      </c>
    </row>
    <row r="324" spans="1:65" s="2" customFormat="1" ht="16.5" customHeight="1">
      <c r="A324" s="29"/>
      <c r="B324" s="145"/>
      <c r="C324" s="146" t="s">
        <v>582</v>
      </c>
      <c r="D324" s="146" t="s">
        <v>172</v>
      </c>
      <c r="E324" s="147" t="s">
        <v>599</v>
      </c>
      <c r="F324" s="148" t="s">
        <v>600</v>
      </c>
      <c r="G324" s="149" t="s">
        <v>377</v>
      </c>
      <c r="H324" s="150">
        <v>1</v>
      </c>
      <c r="I324" s="151">
        <v>89631.760399999999</v>
      </c>
      <c r="J324" s="151">
        <f>ROUND(I324*H324,2)</f>
        <v>89631.76</v>
      </c>
      <c r="K324" s="148" t="s">
        <v>1</v>
      </c>
      <c r="L324" s="30"/>
      <c r="M324" s="152" t="s">
        <v>1</v>
      </c>
      <c r="N324" s="153" t="s">
        <v>44</v>
      </c>
      <c r="O324" s="154">
        <v>0</v>
      </c>
      <c r="P324" s="154">
        <f>O324*H324</f>
        <v>0</v>
      </c>
      <c r="Q324" s="154">
        <v>0</v>
      </c>
      <c r="R324" s="154">
        <f>Q324*H324</f>
        <v>0</v>
      </c>
      <c r="S324" s="154">
        <v>0</v>
      </c>
      <c r="T324" s="155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56" t="s">
        <v>510</v>
      </c>
      <c r="AT324" s="156" t="s">
        <v>172</v>
      </c>
      <c r="AU324" s="156" t="s">
        <v>87</v>
      </c>
      <c r="AY324" s="17" t="s">
        <v>169</v>
      </c>
      <c r="BE324" s="157">
        <f>IF(N324="základní",J324,0)</f>
        <v>89631.76</v>
      </c>
      <c r="BF324" s="157">
        <f>IF(N324="snížená",J324,0)</f>
        <v>0</v>
      </c>
      <c r="BG324" s="157">
        <f>IF(N324="zákl. přenesená",J324,0)</f>
        <v>0</v>
      </c>
      <c r="BH324" s="157">
        <f>IF(N324="sníž. přenesená",J324,0)</f>
        <v>0</v>
      </c>
      <c r="BI324" s="157">
        <f>IF(N324="nulová",J324,0)</f>
        <v>0</v>
      </c>
      <c r="BJ324" s="17" t="s">
        <v>19</v>
      </c>
      <c r="BK324" s="157">
        <f>ROUND(I324*H324,2)</f>
        <v>89631.76</v>
      </c>
      <c r="BL324" s="17" t="s">
        <v>510</v>
      </c>
      <c r="BM324" s="156" t="s">
        <v>730</v>
      </c>
    </row>
    <row r="325" spans="1:65" s="12" customFormat="1" ht="25.9" customHeight="1">
      <c r="B325" s="133"/>
      <c r="D325" s="134" t="s">
        <v>78</v>
      </c>
      <c r="E325" s="135" t="s">
        <v>602</v>
      </c>
      <c r="F325" s="135" t="s">
        <v>603</v>
      </c>
      <c r="J325" s="136">
        <f>BK325</f>
        <v>30000</v>
      </c>
      <c r="L325" s="133"/>
      <c r="M325" s="137"/>
      <c r="N325" s="138"/>
      <c r="O325" s="138"/>
      <c r="P325" s="139">
        <f>P326+P328</f>
        <v>0</v>
      </c>
      <c r="Q325" s="138"/>
      <c r="R325" s="139">
        <f>R326+R328</f>
        <v>0</v>
      </c>
      <c r="S325" s="138"/>
      <c r="T325" s="140">
        <f>T326+T328</f>
        <v>0</v>
      </c>
      <c r="AR325" s="134" t="s">
        <v>199</v>
      </c>
      <c r="AT325" s="141" t="s">
        <v>78</v>
      </c>
      <c r="AU325" s="141" t="s">
        <v>79</v>
      </c>
      <c r="AY325" s="134" t="s">
        <v>169</v>
      </c>
      <c r="BK325" s="142">
        <f>BK326+BK328</f>
        <v>30000</v>
      </c>
    </row>
    <row r="326" spans="1:65" s="12" customFormat="1" ht="22.9" customHeight="1">
      <c r="B326" s="133"/>
      <c r="D326" s="134" t="s">
        <v>78</v>
      </c>
      <c r="E326" s="143" t="s">
        <v>604</v>
      </c>
      <c r="F326" s="143" t="s">
        <v>605</v>
      </c>
      <c r="J326" s="144">
        <f>BK326</f>
        <v>15000</v>
      </c>
      <c r="L326" s="133"/>
      <c r="M326" s="137"/>
      <c r="N326" s="138"/>
      <c r="O326" s="138"/>
      <c r="P326" s="139">
        <f>P327</f>
        <v>0</v>
      </c>
      <c r="Q326" s="138"/>
      <c r="R326" s="139">
        <f>R327</f>
        <v>0</v>
      </c>
      <c r="S326" s="138"/>
      <c r="T326" s="140">
        <f>T327</f>
        <v>0</v>
      </c>
      <c r="AR326" s="134" t="s">
        <v>199</v>
      </c>
      <c r="AT326" s="141" t="s">
        <v>78</v>
      </c>
      <c r="AU326" s="141" t="s">
        <v>19</v>
      </c>
      <c r="AY326" s="134" t="s">
        <v>169</v>
      </c>
      <c r="BK326" s="142">
        <f>BK327</f>
        <v>15000</v>
      </c>
    </row>
    <row r="327" spans="1:65" s="2" customFormat="1" ht="16.5" customHeight="1">
      <c r="A327" s="29"/>
      <c r="B327" s="145"/>
      <c r="C327" s="146" t="s">
        <v>587</v>
      </c>
      <c r="D327" s="146" t="s">
        <v>172</v>
      </c>
      <c r="E327" s="147" t="s">
        <v>607</v>
      </c>
      <c r="F327" s="148" t="s">
        <v>605</v>
      </c>
      <c r="G327" s="149" t="s">
        <v>608</v>
      </c>
      <c r="H327" s="150">
        <v>1</v>
      </c>
      <c r="I327" s="151">
        <v>15000</v>
      </c>
      <c r="J327" s="151">
        <f>ROUND(I327*H327,2)</f>
        <v>15000</v>
      </c>
      <c r="K327" s="148" t="s">
        <v>183</v>
      </c>
      <c r="L327" s="30"/>
      <c r="M327" s="152" t="s">
        <v>1</v>
      </c>
      <c r="N327" s="153" t="s">
        <v>44</v>
      </c>
      <c r="O327" s="154">
        <v>0</v>
      </c>
      <c r="P327" s="154">
        <f>O327*H327</f>
        <v>0</v>
      </c>
      <c r="Q327" s="154">
        <v>0</v>
      </c>
      <c r="R327" s="154">
        <f>Q327*H327</f>
        <v>0</v>
      </c>
      <c r="S327" s="154">
        <v>0</v>
      </c>
      <c r="T327" s="155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56" t="s">
        <v>609</v>
      </c>
      <c r="AT327" s="156" t="s">
        <v>172</v>
      </c>
      <c r="AU327" s="156" t="s">
        <v>87</v>
      </c>
      <c r="AY327" s="17" t="s">
        <v>169</v>
      </c>
      <c r="BE327" s="157">
        <f>IF(N327="základní",J327,0)</f>
        <v>15000</v>
      </c>
      <c r="BF327" s="157">
        <f>IF(N327="snížená",J327,0)</f>
        <v>0</v>
      </c>
      <c r="BG327" s="157">
        <f>IF(N327="zákl. přenesená",J327,0)</f>
        <v>0</v>
      </c>
      <c r="BH327" s="157">
        <f>IF(N327="sníž. přenesená",J327,0)</f>
        <v>0</v>
      </c>
      <c r="BI327" s="157">
        <f>IF(N327="nulová",J327,0)</f>
        <v>0</v>
      </c>
      <c r="BJ327" s="17" t="s">
        <v>19</v>
      </c>
      <c r="BK327" s="157">
        <f>ROUND(I327*H327,2)</f>
        <v>15000</v>
      </c>
      <c r="BL327" s="17" t="s">
        <v>609</v>
      </c>
      <c r="BM327" s="156" t="s">
        <v>731</v>
      </c>
    </row>
    <row r="328" spans="1:65" s="12" customFormat="1" ht="22.9" customHeight="1">
      <c r="B328" s="133"/>
      <c r="D328" s="134" t="s">
        <v>78</v>
      </c>
      <c r="E328" s="143" t="s">
        <v>611</v>
      </c>
      <c r="F328" s="143" t="s">
        <v>612</v>
      </c>
      <c r="J328" s="144">
        <f>BK328</f>
        <v>15000</v>
      </c>
      <c r="L328" s="133"/>
      <c r="M328" s="137"/>
      <c r="N328" s="138"/>
      <c r="O328" s="138"/>
      <c r="P328" s="139">
        <f>P329</f>
        <v>0</v>
      </c>
      <c r="Q328" s="138"/>
      <c r="R328" s="139">
        <f>R329</f>
        <v>0</v>
      </c>
      <c r="S328" s="138"/>
      <c r="T328" s="140">
        <f>T329</f>
        <v>0</v>
      </c>
      <c r="AR328" s="134" t="s">
        <v>199</v>
      </c>
      <c r="AT328" s="141" t="s">
        <v>78</v>
      </c>
      <c r="AU328" s="141" t="s">
        <v>19</v>
      </c>
      <c r="AY328" s="134" t="s">
        <v>169</v>
      </c>
      <c r="BK328" s="142">
        <f>BK329</f>
        <v>15000</v>
      </c>
    </row>
    <row r="329" spans="1:65" s="2" customFormat="1" ht="16.5" customHeight="1">
      <c r="A329" s="29"/>
      <c r="B329" s="145"/>
      <c r="C329" s="146" t="s">
        <v>591</v>
      </c>
      <c r="D329" s="146" t="s">
        <v>172</v>
      </c>
      <c r="E329" s="147" t="s">
        <v>614</v>
      </c>
      <c r="F329" s="148" t="s">
        <v>612</v>
      </c>
      <c r="G329" s="149" t="s">
        <v>608</v>
      </c>
      <c r="H329" s="150">
        <v>1</v>
      </c>
      <c r="I329" s="151">
        <v>15000</v>
      </c>
      <c r="J329" s="151">
        <f>ROUND(I329*H329,2)</f>
        <v>15000</v>
      </c>
      <c r="K329" s="148" t="s">
        <v>183</v>
      </c>
      <c r="L329" s="30"/>
      <c r="M329" s="188" t="s">
        <v>1</v>
      </c>
      <c r="N329" s="189" t="s">
        <v>44</v>
      </c>
      <c r="O329" s="190">
        <v>0</v>
      </c>
      <c r="P329" s="190">
        <f>O329*H329</f>
        <v>0</v>
      </c>
      <c r="Q329" s="190">
        <v>0</v>
      </c>
      <c r="R329" s="190">
        <f>Q329*H329</f>
        <v>0</v>
      </c>
      <c r="S329" s="190">
        <v>0</v>
      </c>
      <c r="T329" s="191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56" t="s">
        <v>609</v>
      </c>
      <c r="AT329" s="156" t="s">
        <v>172</v>
      </c>
      <c r="AU329" s="156" t="s">
        <v>87</v>
      </c>
      <c r="AY329" s="17" t="s">
        <v>169</v>
      </c>
      <c r="BE329" s="157">
        <f>IF(N329="základní",J329,0)</f>
        <v>15000</v>
      </c>
      <c r="BF329" s="157">
        <f>IF(N329="snížená",J329,0)</f>
        <v>0</v>
      </c>
      <c r="BG329" s="157">
        <f>IF(N329="zákl. přenesená",J329,0)</f>
        <v>0</v>
      </c>
      <c r="BH329" s="157">
        <f>IF(N329="sníž. přenesená",J329,0)</f>
        <v>0</v>
      </c>
      <c r="BI329" s="157">
        <f>IF(N329="nulová",J329,0)</f>
        <v>0</v>
      </c>
      <c r="BJ329" s="17" t="s">
        <v>19</v>
      </c>
      <c r="BK329" s="157">
        <f>ROUND(I329*H329,2)</f>
        <v>15000</v>
      </c>
      <c r="BL329" s="17" t="s">
        <v>609</v>
      </c>
      <c r="BM329" s="156" t="s">
        <v>732</v>
      </c>
    </row>
    <row r="330" spans="1:65" s="2" customFormat="1" ht="6.95" customHeight="1">
      <c r="A330" s="29"/>
      <c r="B330" s="44"/>
      <c r="C330" s="45"/>
      <c r="D330" s="45"/>
      <c r="E330" s="45"/>
      <c r="F330" s="45"/>
      <c r="G330" s="45"/>
      <c r="H330" s="45"/>
      <c r="I330" s="45"/>
      <c r="J330" s="45"/>
      <c r="K330" s="45"/>
      <c r="L330" s="30"/>
      <c r="M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</row>
  </sheetData>
  <autoFilter ref="C141:K329" xr:uid="{00000000-0009-0000-0000-000002000000}"/>
  <mergeCells count="12">
    <mergeCell ref="E134:H134"/>
    <mergeCell ref="L2:V2"/>
    <mergeCell ref="E85:H85"/>
    <mergeCell ref="E87:H87"/>
    <mergeCell ref="E89:H89"/>
    <mergeCell ref="E130:H130"/>
    <mergeCell ref="E132:H13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73"/>
  <sheetViews>
    <sheetView showGridLines="0" topLeftCell="A151" workbookViewId="0">
      <selection activeCell="K169" sqref="K16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101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733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5" t="s">
        <v>734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16" t="str">
        <f>'Rekapitulace stavby'!E14</f>
        <v xml:space="preserve"> </v>
      </c>
      <c r="F20" s="216"/>
      <c r="G20" s="216"/>
      <c r="H20" s="216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18" t="s">
        <v>1</v>
      </c>
      <c r="F29" s="218"/>
      <c r="G29" s="218"/>
      <c r="H29" s="21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ROUND(J130, 2)</f>
        <v>1210116.3400000001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ROUND((SUM(BE130:BE172)),  2)</f>
        <v>1210116.3400000001</v>
      </c>
      <c r="G35" s="29"/>
      <c r="H35" s="29"/>
      <c r="I35" s="103">
        <v>0.21</v>
      </c>
      <c r="J35" s="102">
        <f>ROUND(((SUM(BE130:BE172))*I35),  2)</f>
        <v>254124.43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ROUND((SUM(BF130:BF172)),  2)</f>
        <v>0</v>
      </c>
      <c r="G36" s="29"/>
      <c r="H36" s="29"/>
      <c r="I36" s="103">
        <v>0.15</v>
      </c>
      <c r="J36" s="102">
        <f>ROUND(((SUM(BF130:BF172))*I36),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ROUND((SUM(BG130:BG172)),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ROUND((SUM(BH130:BH172)),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ROUND((SUM(BI130:BI172)),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1464240.77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733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5" t="str">
        <f>E11</f>
        <v>SO 03 - Plošina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J130</f>
        <v>1210116.3399999999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132</v>
      </c>
      <c r="E99" s="117"/>
      <c r="F99" s="117"/>
      <c r="G99" s="117"/>
      <c r="H99" s="117"/>
      <c r="I99" s="117"/>
      <c r="J99" s="118">
        <f>J131</f>
        <v>19942</v>
      </c>
      <c r="L99" s="115"/>
    </row>
    <row r="100" spans="1:47" s="10" customFormat="1" ht="19.899999999999999" customHeight="1">
      <c r="B100" s="119"/>
      <c r="D100" s="120" t="s">
        <v>136</v>
      </c>
      <c r="E100" s="121"/>
      <c r="F100" s="121"/>
      <c r="G100" s="121"/>
      <c r="H100" s="121"/>
      <c r="I100" s="121"/>
      <c r="J100" s="122">
        <f>J132</f>
        <v>19942</v>
      </c>
      <c r="L100" s="119"/>
    </row>
    <row r="101" spans="1:47" s="9" customFormat="1" ht="24.95" customHeight="1">
      <c r="B101" s="115"/>
      <c r="D101" s="116" t="s">
        <v>139</v>
      </c>
      <c r="E101" s="117"/>
      <c r="F101" s="117"/>
      <c r="G101" s="117"/>
      <c r="H101" s="117"/>
      <c r="I101" s="117"/>
      <c r="J101" s="118">
        <f>J141</f>
        <v>371868</v>
      </c>
      <c r="L101" s="115"/>
    </row>
    <row r="102" spans="1:47" s="10" customFormat="1" ht="19.899999999999999" customHeight="1">
      <c r="B102" s="119"/>
      <c r="D102" s="120" t="s">
        <v>145</v>
      </c>
      <c r="E102" s="121"/>
      <c r="F102" s="121"/>
      <c r="G102" s="121"/>
      <c r="H102" s="121"/>
      <c r="I102" s="121"/>
      <c r="J102" s="122">
        <f>J142</f>
        <v>371868</v>
      </c>
      <c r="L102" s="119"/>
    </row>
    <row r="103" spans="1:47" s="9" customFormat="1" ht="24.95" customHeight="1">
      <c r="B103" s="115"/>
      <c r="D103" s="116" t="s">
        <v>149</v>
      </c>
      <c r="E103" s="117"/>
      <c r="F103" s="117"/>
      <c r="G103" s="117"/>
      <c r="H103" s="117"/>
      <c r="I103" s="117"/>
      <c r="J103" s="118">
        <f>J163</f>
        <v>788306.34</v>
      </c>
      <c r="L103" s="115"/>
    </row>
    <row r="104" spans="1:47" s="10" customFormat="1" ht="19.899999999999999" customHeight="1">
      <c r="B104" s="119"/>
      <c r="D104" s="120" t="s">
        <v>150</v>
      </c>
      <c r="E104" s="121"/>
      <c r="F104" s="121"/>
      <c r="G104" s="121"/>
      <c r="H104" s="121"/>
      <c r="I104" s="121"/>
      <c r="J104" s="122">
        <f>J164</f>
        <v>14806.34</v>
      </c>
      <c r="L104" s="119"/>
    </row>
    <row r="105" spans="1:47" s="10" customFormat="1" ht="19.899999999999999" customHeight="1">
      <c r="B105" s="119"/>
      <c r="D105" s="120" t="s">
        <v>735</v>
      </c>
      <c r="E105" s="121"/>
      <c r="F105" s="121"/>
      <c r="G105" s="121"/>
      <c r="H105" s="121"/>
      <c r="I105" s="121"/>
      <c r="J105" s="122">
        <f>J166</f>
        <v>773500</v>
      </c>
      <c r="L105" s="119"/>
    </row>
    <row r="106" spans="1:47" s="9" customFormat="1" ht="24.95" customHeight="1">
      <c r="B106" s="115"/>
      <c r="D106" s="116" t="s">
        <v>151</v>
      </c>
      <c r="E106" s="117"/>
      <c r="F106" s="117"/>
      <c r="G106" s="117"/>
      <c r="H106" s="117"/>
      <c r="I106" s="117"/>
      <c r="J106" s="118">
        <f>J168</f>
        <v>30000</v>
      </c>
      <c r="L106" s="115"/>
    </row>
    <row r="107" spans="1:47" s="10" customFormat="1" ht="19.899999999999999" customHeight="1">
      <c r="B107" s="119"/>
      <c r="D107" s="120" t="s">
        <v>152</v>
      </c>
      <c r="E107" s="121"/>
      <c r="F107" s="121"/>
      <c r="G107" s="121"/>
      <c r="H107" s="121"/>
      <c r="I107" s="121"/>
      <c r="J107" s="122">
        <f>J169</f>
        <v>15000</v>
      </c>
      <c r="L107" s="119"/>
    </row>
    <row r="108" spans="1:47" s="10" customFormat="1" ht="19.899999999999999" customHeight="1">
      <c r="B108" s="119"/>
      <c r="D108" s="120" t="s">
        <v>153</v>
      </c>
      <c r="E108" s="121"/>
      <c r="F108" s="121"/>
      <c r="G108" s="121"/>
      <c r="H108" s="121"/>
      <c r="I108" s="121"/>
      <c r="J108" s="122">
        <f>J171</f>
        <v>15000</v>
      </c>
      <c r="L108" s="119"/>
    </row>
    <row r="109" spans="1:47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31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24.95" customHeight="1">
      <c r="A115" s="29"/>
      <c r="B115" s="30"/>
      <c r="C115" s="21" t="s">
        <v>154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2" customHeight="1">
      <c r="A117" s="29"/>
      <c r="B117" s="30"/>
      <c r="C117" s="26" t="s">
        <v>14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3.25" customHeight="1">
      <c r="A118" s="29"/>
      <c r="B118" s="30"/>
      <c r="C118" s="29"/>
      <c r="D118" s="29"/>
      <c r="E118" s="231" t="str">
        <f>E7</f>
        <v>Bezbariérovost a modernizace odborných učeben fyziky a biologie ZŠ Za Nádražím</v>
      </c>
      <c r="F118" s="232"/>
      <c r="G118" s="232"/>
      <c r="H118" s="232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1" customFormat="1" ht="12" customHeight="1">
      <c r="B119" s="20"/>
      <c r="C119" s="26" t="s">
        <v>123</v>
      </c>
      <c r="L119" s="20"/>
    </row>
    <row r="120" spans="1:31" s="2" customFormat="1" ht="16.5" customHeight="1">
      <c r="A120" s="29"/>
      <c r="B120" s="30"/>
      <c r="C120" s="29"/>
      <c r="D120" s="29"/>
      <c r="E120" s="231" t="s">
        <v>733</v>
      </c>
      <c r="F120" s="230"/>
      <c r="G120" s="230"/>
      <c r="H120" s="230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6" t="s">
        <v>125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25" t="str">
        <f>E11</f>
        <v>SO 03 - Plošina</v>
      </c>
      <c r="F122" s="230"/>
      <c r="G122" s="230"/>
      <c r="H122" s="230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20</v>
      </c>
      <c r="D124" s="29"/>
      <c r="E124" s="29"/>
      <c r="F124" s="24" t="str">
        <f>F14</f>
        <v>Český Krumlov</v>
      </c>
      <c r="G124" s="29"/>
      <c r="H124" s="29"/>
      <c r="I124" s="26" t="s">
        <v>22</v>
      </c>
      <c r="J124" s="52" t="str">
        <f>IF(J14="","",J14)</f>
        <v>1. 6. 2020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6" t="s">
        <v>26</v>
      </c>
      <c r="D126" s="29"/>
      <c r="E126" s="29"/>
      <c r="F126" s="24" t="str">
        <f>E17</f>
        <v>Město Český Krumlov, nám. Svornosti 1</v>
      </c>
      <c r="G126" s="29"/>
      <c r="H126" s="29"/>
      <c r="I126" s="26" t="s">
        <v>32</v>
      </c>
      <c r="J126" s="27" t="str">
        <f>E23</f>
        <v>WÍZNER AA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6" t="s">
        <v>30</v>
      </c>
      <c r="D127" s="29"/>
      <c r="E127" s="29"/>
      <c r="F127" s="24" t="str">
        <f>IF(E20="","",E20)</f>
        <v xml:space="preserve"> </v>
      </c>
      <c r="G127" s="29"/>
      <c r="H127" s="29"/>
      <c r="I127" s="26" t="s">
        <v>35</v>
      </c>
      <c r="J127" s="27" t="str">
        <f>E26</f>
        <v>Filip Šimek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3"/>
      <c r="B129" s="124"/>
      <c r="C129" s="125" t="s">
        <v>155</v>
      </c>
      <c r="D129" s="126" t="s">
        <v>64</v>
      </c>
      <c r="E129" s="126" t="s">
        <v>60</v>
      </c>
      <c r="F129" s="126" t="s">
        <v>61</v>
      </c>
      <c r="G129" s="126" t="s">
        <v>156</v>
      </c>
      <c r="H129" s="126" t="s">
        <v>157</v>
      </c>
      <c r="I129" s="126" t="s">
        <v>158</v>
      </c>
      <c r="J129" s="126" t="s">
        <v>129</v>
      </c>
      <c r="K129" s="127" t="s">
        <v>159</v>
      </c>
      <c r="L129" s="128"/>
      <c r="M129" s="59" t="s">
        <v>1</v>
      </c>
      <c r="N129" s="60" t="s">
        <v>43</v>
      </c>
      <c r="O129" s="60" t="s">
        <v>160</v>
      </c>
      <c r="P129" s="60" t="s">
        <v>161</v>
      </c>
      <c r="Q129" s="60" t="s">
        <v>162</v>
      </c>
      <c r="R129" s="60" t="s">
        <v>163</v>
      </c>
      <c r="S129" s="60" t="s">
        <v>164</v>
      </c>
      <c r="T129" s="61" t="s">
        <v>165</v>
      </c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</row>
    <row r="130" spans="1:65" s="2" customFormat="1" ht="22.9" customHeight="1">
      <c r="A130" s="29"/>
      <c r="B130" s="30"/>
      <c r="C130" s="66" t="s">
        <v>166</v>
      </c>
      <c r="D130" s="29"/>
      <c r="E130" s="29"/>
      <c r="F130" s="29"/>
      <c r="G130" s="29"/>
      <c r="H130" s="29"/>
      <c r="I130" s="29"/>
      <c r="J130" s="129">
        <f>BK130</f>
        <v>1210116.3399999999</v>
      </c>
      <c r="K130" s="29"/>
      <c r="L130" s="30"/>
      <c r="M130" s="62"/>
      <c r="N130" s="53"/>
      <c r="O130" s="63"/>
      <c r="P130" s="130">
        <f>P131+P141+P163+P168</f>
        <v>45.852000000000004</v>
      </c>
      <c r="Q130" s="63"/>
      <c r="R130" s="130">
        <f>R131+R141+R163+R168</f>
        <v>4.0000000000000001E-3</v>
      </c>
      <c r="S130" s="63"/>
      <c r="T130" s="131">
        <f>T131+T141+T163+T168</f>
        <v>0.25600000000000001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78</v>
      </c>
      <c r="AU130" s="17" t="s">
        <v>131</v>
      </c>
      <c r="BK130" s="132">
        <f>BK131+BK141+BK163+BK168</f>
        <v>1210116.3399999999</v>
      </c>
    </row>
    <row r="131" spans="1:65" s="12" customFormat="1" ht="25.9" customHeight="1">
      <c r="B131" s="133"/>
      <c r="D131" s="134" t="s">
        <v>78</v>
      </c>
      <c r="E131" s="135" t="s">
        <v>167</v>
      </c>
      <c r="F131" s="135" t="s">
        <v>168</v>
      </c>
      <c r="J131" s="136">
        <f>BK131</f>
        <v>19942</v>
      </c>
      <c r="L131" s="133"/>
      <c r="M131" s="137"/>
      <c r="N131" s="138"/>
      <c r="O131" s="138"/>
      <c r="P131" s="139">
        <f>P132</f>
        <v>35.996000000000002</v>
      </c>
      <c r="Q131" s="138"/>
      <c r="R131" s="139">
        <f>R132</f>
        <v>4.0000000000000001E-3</v>
      </c>
      <c r="S131" s="138"/>
      <c r="T131" s="140">
        <f>T132</f>
        <v>0</v>
      </c>
      <c r="AR131" s="134" t="s">
        <v>19</v>
      </c>
      <c r="AT131" s="141" t="s">
        <v>78</v>
      </c>
      <c r="AU131" s="141" t="s">
        <v>79</v>
      </c>
      <c r="AY131" s="134" t="s">
        <v>169</v>
      </c>
      <c r="BK131" s="142">
        <f>BK132</f>
        <v>19942</v>
      </c>
    </row>
    <row r="132" spans="1:65" s="12" customFormat="1" ht="22.9" customHeight="1">
      <c r="B132" s="133"/>
      <c r="D132" s="134" t="s">
        <v>78</v>
      </c>
      <c r="E132" s="143" t="s">
        <v>223</v>
      </c>
      <c r="F132" s="143" t="s">
        <v>271</v>
      </c>
      <c r="J132" s="144">
        <f>BK132</f>
        <v>19942</v>
      </c>
      <c r="L132" s="133"/>
      <c r="M132" s="137"/>
      <c r="N132" s="138"/>
      <c r="O132" s="138"/>
      <c r="P132" s="139">
        <f>SUM(P133:P140)</f>
        <v>35.996000000000002</v>
      </c>
      <c r="Q132" s="138"/>
      <c r="R132" s="139">
        <f>SUM(R133:R140)</f>
        <v>4.0000000000000001E-3</v>
      </c>
      <c r="S132" s="138"/>
      <c r="T132" s="140">
        <f>SUM(T133:T140)</f>
        <v>0</v>
      </c>
      <c r="AR132" s="134" t="s">
        <v>19</v>
      </c>
      <c r="AT132" s="141" t="s">
        <v>78</v>
      </c>
      <c r="AU132" s="141" t="s">
        <v>19</v>
      </c>
      <c r="AY132" s="134" t="s">
        <v>169</v>
      </c>
      <c r="BK132" s="142">
        <f>SUM(BK133:BK140)</f>
        <v>19942</v>
      </c>
    </row>
    <row r="133" spans="1:65" s="2" customFormat="1" ht="21.75" customHeight="1">
      <c r="A133" s="29"/>
      <c r="B133" s="145"/>
      <c r="C133" s="146" t="s">
        <v>19</v>
      </c>
      <c r="D133" s="146" t="s">
        <v>172</v>
      </c>
      <c r="E133" s="147" t="s">
        <v>736</v>
      </c>
      <c r="F133" s="148" t="s">
        <v>737</v>
      </c>
      <c r="G133" s="149" t="s">
        <v>738</v>
      </c>
      <c r="H133" s="150">
        <v>2</v>
      </c>
      <c r="I133" s="151">
        <v>545</v>
      </c>
      <c r="J133" s="151">
        <f>ROUND(I133*H133,2)</f>
        <v>1090</v>
      </c>
      <c r="K133" s="148" t="s">
        <v>183</v>
      </c>
      <c r="L133" s="30"/>
      <c r="M133" s="152" t="s">
        <v>1</v>
      </c>
      <c r="N133" s="153" t="s">
        <v>44</v>
      </c>
      <c r="O133" s="154">
        <v>1.56</v>
      </c>
      <c r="P133" s="154">
        <f>O133*H133</f>
        <v>3.12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177</v>
      </c>
      <c r="AT133" s="156" t="s">
        <v>172</v>
      </c>
      <c r="AU133" s="156" t="s">
        <v>87</v>
      </c>
      <c r="AY133" s="17" t="s">
        <v>169</v>
      </c>
      <c r="BE133" s="157">
        <f>IF(N133="základní",J133,0)</f>
        <v>1090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19</v>
      </c>
      <c r="BK133" s="157">
        <f>ROUND(I133*H133,2)</f>
        <v>1090</v>
      </c>
      <c r="BL133" s="17" t="s">
        <v>177</v>
      </c>
      <c r="BM133" s="156" t="s">
        <v>739</v>
      </c>
    </row>
    <row r="134" spans="1:65" s="2" customFormat="1" ht="21.75" customHeight="1">
      <c r="A134" s="29"/>
      <c r="B134" s="145"/>
      <c r="C134" s="146" t="s">
        <v>87</v>
      </c>
      <c r="D134" s="146" t="s">
        <v>172</v>
      </c>
      <c r="E134" s="147" t="s">
        <v>740</v>
      </c>
      <c r="F134" s="148" t="s">
        <v>741</v>
      </c>
      <c r="G134" s="149" t="s">
        <v>738</v>
      </c>
      <c r="H134" s="150">
        <v>60</v>
      </c>
      <c r="I134" s="151">
        <v>25.4</v>
      </c>
      <c r="J134" s="151">
        <f>ROUND(I134*H134,2)</f>
        <v>1524</v>
      </c>
      <c r="K134" s="148" t="s">
        <v>183</v>
      </c>
      <c r="L134" s="30"/>
      <c r="M134" s="152" t="s">
        <v>1</v>
      </c>
      <c r="N134" s="153" t="s">
        <v>44</v>
      </c>
      <c r="O134" s="154">
        <v>0</v>
      </c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177</v>
      </c>
      <c r="AT134" s="156" t="s">
        <v>172</v>
      </c>
      <c r="AU134" s="156" t="s">
        <v>87</v>
      </c>
      <c r="AY134" s="17" t="s">
        <v>169</v>
      </c>
      <c r="BE134" s="157">
        <f>IF(N134="základní",J134,0)</f>
        <v>1524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19</v>
      </c>
      <c r="BK134" s="157">
        <f>ROUND(I134*H134,2)</f>
        <v>1524</v>
      </c>
      <c r="BL134" s="17" t="s">
        <v>177</v>
      </c>
      <c r="BM134" s="156" t="s">
        <v>742</v>
      </c>
    </row>
    <row r="135" spans="1:65" s="14" customFormat="1">
      <c r="B135" s="166"/>
      <c r="D135" s="159" t="s">
        <v>179</v>
      </c>
      <c r="E135" s="167" t="s">
        <v>1</v>
      </c>
      <c r="F135" s="168" t="s">
        <v>743</v>
      </c>
      <c r="H135" s="167" t="s">
        <v>1</v>
      </c>
      <c r="L135" s="166"/>
      <c r="M135" s="169"/>
      <c r="N135" s="170"/>
      <c r="O135" s="170"/>
      <c r="P135" s="170"/>
      <c r="Q135" s="170"/>
      <c r="R135" s="170"/>
      <c r="S135" s="170"/>
      <c r="T135" s="171"/>
      <c r="AT135" s="167" t="s">
        <v>179</v>
      </c>
      <c r="AU135" s="167" t="s">
        <v>87</v>
      </c>
      <c r="AV135" s="14" t="s">
        <v>19</v>
      </c>
      <c r="AW135" s="14" t="s">
        <v>34</v>
      </c>
      <c r="AX135" s="14" t="s">
        <v>79</v>
      </c>
      <c r="AY135" s="167" t="s">
        <v>169</v>
      </c>
    </row>
    <row r="136" spans="1:65" s="13" customFormat="1">
      <c r="B136" s="158"/>
      <c r="D136" s="159" t="s">
        <v>179</v>
      </c>
      <c r="E136" s="160" t="s">
        <v>1</v>
      </c>
      <c r="F136" s="161" t="s">
        <v>744</v>
      </c>
      <c r="H136" s="162">
        <v>60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179</v>
      </c>
      <c r="AU136" s="160" t="s">
        <v>87</v>
      </c>
      <c r="AV136" s="13" t="s">
        <v>87</v>
      </c>
      <c r="AW136" s="13" t="s">
        <v>34</v>
      </c>
      <c r="AX136" s="13" t="s">
        <v>19</v>
      </c>
      <c r="AY136" s="160" t="s">
        <v>169</v>
      </c>
    </row>
    <row r="137" spans="1:65" s="2" customFormat="1" ht="21.75" customHeight="1">
      <c r="A137" s="29"/>
      <c r="B137" s="145"/>
      <c r="C137" s="146" t="s">
        <v>170</v>
      </c>
      <c r="D137" s="146" t="s">
        <v>172</v>
      </c>
      <c r="E137" s="147" t="s">
        <v>745</v>
      </c>
      <c r="F137" s="148" t="s">
        <v>746</v>
      </c>
      <c r="G137" s="149" t="s">
        <v>738</v>
      </c>
      <c r="H137" s="150">
        <v>2</v>
      </c>
      <c r="I137" s="151">
        <v>364</v>
      </c>
      <c r="J137" s="151">
        <f>ROUND(I137*H137,2)</f>
        <v>728</v>
      </c>
      <c r="K137" s="148" t="s">
        <v>183</v>
      </c>
      <c r="L137" s="30"/>
      <c r="M137" s="152" t="s">
        <v>1</v>
      </c>
      <c r="N137" s="153" t="s">
        <v>44</v>
      </c>
      <c r="O137" s="154">
        <v>1.038</v>
      </c>
      <c r="P137" s="154">
        <f>O137*H137</f>
        <v>2.0760000000000001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177</v>
      </c>
      <c r="AT137" s="156" t="s">
        <v>172</v>
      </c>
      <c r="AU137" s="156" t="s">
        <v>87</v>
      </c>
      <c r="AY137" s="17" t="s">
        <v>169</v>
      </c>
      <c r="BE137" s="157">
        <f>IF(N137="základní",J137,0)</f>
        <v>728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19</v>
      </c>
      <c r="BK137" s="157">
        <f>ROUND(I137*H137,2)</f>
        <v>728</v>
      </c>
      <c r="BL137" s="17" t="s">
        <v>177</v>
      </c>
      <c r="BM137" s="156" t="s">
        <v>747</v>
      </c>
    </row>
    <row r="138" spans="1:65" s="2" customFormat="1" ht="66.75" customHeight="1">
      <c r="A138" s="29"/>
      <c r="B138" s="145"/>
      <c r="C138" s="146" t="s">
        <v>177</v>
      </c>
      <c r="D138" s="146" t="s">
        <v>172</v>
      </c>
      <c r="E138" s="147" t="s">
        <v>748</v>
      </c>
      <c r="F138" s="148" t="s">
        <v>749</v>
      </c>
      <c r="G138" s="149" t="s">
        <v>175</v>
      </c>
      <c r="H138" s="150">
        <v>1</v>
      </c>
      <c r="I138" s="151">
        <v>6000</v>
      </c>
      <c r="J138" s="151">
        <f>ROUND(I138*H138,2)</f>
        <v>6000</v>
      </c>
      <c r="K138" s="148" t="s">
        <v>1</v>
      </c>
      <c r="L138" s="30"/>
      <c r="M138" s="152" t="s">
        <v>1</v>
      </c>
      <c r="N138" s="153" t="s">
        <v>44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177</v>
      </c>
      <c r="AT138" s="156" t="s">
        <v>172</v>
      </c>
      <c r="AU138" s="156" t="s">
        <v>87</v>
      </c>
      <c r="AY138" s="17" t="s">
        <v>169</v>
      </c>
      <c r="BE138" s="157">
        <f>IF(N138="základní",J138,0)</f>
        <v>6000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19</v>
      </c>
      <c r="BK138" s="157">
        <f>ROUND(I138*H138,2)</f>
        <v>6000</v>
      </c>
      <c r="BL138" s="17" t="s">
        <v>177</v>
      </c>
      <c r="BM138" s="156" t="s">
        <v>750</v>
      </c>
    </row>
    <row r="139" spans="1:65" s="2" customFormat="1" ht="21.75" customHeight="1">
      <c r="A139" s="29"/>
      <c r="B139" s="145"/>
      <c r="C139" s="146" t="s">
        <v>199</v>
      </c>
      <c r="D139" s="146" t="s">
        <v>172</v>
      </c>
      <c r="E139" s="147" t="s">
        <v>277</v>
      </c>
      <c r="F139" s="148" t="s">
        <v>278</v>
      </c>
      <c r="G139" s="149" t="s">
        <v>189</v>
      </c>
      <c r="H139" s="150">
        <v>50</v>
      </c>
      <c r="I139" s="151">
        <v>108</v>
      </c>
      <c r="J139" s="151">
        <f>ROUND(I139*H139,2)</f>
        <v>5400</v>
      </c>
      <c r="K139" s="148" t="s">
        <v>183</v>
      </c>
      <c r="L139" s="30"/>
      <c r="M139" s="152" t="s">
        <v>1</v>
      </c>
      <c r="N139" s="153" t="s">
        <v>44</v>
      </c>
      <c r="O139" s="154">
        <v>0.308</v>
      </c>
      <c r="P139" s="154">
        <f>O139*H139</f>
        <v>15.4</v>
      </c>
      <c r="Q139" s="154">
        <v>4.0000000000000003E-5</v>
      </c>
      <c r="R139" s="154">
        <f>Q139*H139</f>
        <v>2E-3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177</v>
      </c>
      <c r="AT139" s="156" t="s">
        <v>172</v>
      </c>
      <c r="AU139" s="156" t="s">
        <v>87</v>
      </c>
      <c r="AY139" s="17" t="s">
        <v>169</v>
      </c>
      <c r="BE139" s="157">
        <f>IF(N139="základní",J139,0)</f>
        <v>5400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19</v>
      </c>
      <c r="BK139" s="157">
        <f>ROUND(I139*H139,2)</f>
        <v>5400</v>
      </c>
      <c r="BL139" s="17" t="s">
        <v>177</v>
      </c>
      <c r="BM139" s="156" t="s">
        <v>751</v>
      </c>
    </row>
    <row r="140" spans="1:65" s="2" customFormat="1" ht="16.5" customHeight="1">
      <c r="A140" s="29"/>
      <c r="B140" s="145"/>
      <c r="C140" s="146" t="s">
        <v>204</v>
      </c>
      <c r="D140" s="146" t="s">
        <v>172</v>
      </c>
      <c r="E140" s="147" t="s">
        <v>281</v>
      </c>
      <c r="F140" s="148" t="s">
        <v>282</v>
      </c>
      <c r="G140" s="149" t="s">
        <v>189</v>
      </c>
      <c r="H140" s="150">
        <v>50</v>
      </c>
      <c r="I140" s="151">
        <v>104</v>
      </c>
      <c r="J140" s="151">
        <f>ROUND(I140*H140,2)</f>
        <v>5200</v>
      </c>
      <c r="K140" s="148" t="s">
        <v>1</v>
      </c>
      <c r="L140" s="30"/>
      <c r="M140" s="152" t="s">
        <v>1</v>
      </c>
      <c r="N140" s="153" t="s">
        <v>44</v>
      </c>
      <c r="O140" s="154">
        <v>0.308</v>
      </c>
      <c r="P140" s="154">
        <f>O140*H140</f>
        <v>15.4</v>
      </c>
      <c r="Q140" s="154">
        <v>4.0000000000000003E-5</v>
      </c>
      <c r="R140" s="154">
        <f>Q140*H140</f>
        <v>2E-3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177</v>
      </c>
      <c r="AT140" s="156" t="s">
        <v>172</v>
      </c>
      <c r="AU140" s="156" t="s">
        <v>87</v>
      </c>
      <c r="AY140" s="17" t="s">
        <v>169</v>
      </c>
      <c r="BE140" s="157">
        <f>IF(N140="základní",J140,0)</f>
        <v>5200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19</v>
      </c>
      <c r="BK140" s="157">
        <f>ROUND(I140*H140,2)</f>
        <v>5200</v>
      </c>
      <c r="BL140" s="17" t="s">
        <v>177</v>
      </c>
      <c r="BM140" s="156" t="s">
        <v>752</v>
      </c>
    </row>
    <row r="141" spans="1:65" s="12" customFormat="1" ht="25.9" customHeight="1">
      <c r="B141" s="133"/>
      <c r="D141" s="134" t="s">
        <v>78</v>
      </c>
      <c r="E141" s="135" t="s">
        <v>351</v>
      </c>
      <c r="F141" s="135" t="s">
        <v>352</v>
      </c>
      <c r="J141" s="136">
        <f>BK141</f>
        <v>371868</v>
      </c>
      <c r="L141" s="133"/>
      <c r="M141" s="137"/>
      <c r="N141" s="138"/>
      <c r="O141" s="138"/>
      <c r="P141" s="139">
        <f>P142</f>
        <v>9.8559999999999999</v>
      </c>
      <c r="Q141" s="138"/>
      <c r="R141" s="139">
        <f>R142</f>
        <v>0</v>
      </c>
      <c r="S141" s="138"/>
      <c r="T141" s="140">
        <f>T142</f>
        <v>0.25600000000000001</v>
      </c>
      <c r="AR141" s="134" t="s">
        <v>87</v>
      </c>
      <c r="AT141" s="141" t="s">
        <v>78</v>
      </c>
      <c r="AU141" s="141" t="s">
        <v>79</v>
      </c>
      <c r="AY141" s="134" t="s">
        <v>169</v>
      </c>
      <c r="BK141" s="142">
        <f>BK142</f>
        <v>371868</v>
      </c>
    </row>
    <row r="142" spans="1:65" s="12" customFormat="1" ht="22.9" customHeight="1">
      <c r="B142" s="133"/>
      <c r="D142" s="134" t="s">
        <v>78</v>
      </c>
      <c r="E142" s="143" t="s">
        <v>448</v>
      </c>
      <c r="F142" s="143" t="s">
        <v>449</v>
      </c>
      <c r="J142" s="144">
        <f>BK142</f>
        <v>371868</v>
      </c>
      <c r="L142" s="133"/>
      <c r="M142" s="137"/>
      <c r="N142" s="138"/>
      <c r="O142" s="138"/>
      <c r="P142" s="139">
        <f>SUM(P143:P162)</f>
        <v>9.8559999999999999</v>
      </c>
      <c r="Q142" s="138"/>
      <c r="R142" s="139">
        <f>SUM(R143:R162)</f>
        <v>0</v>
      </c>
      <c r="S142" s="138"/>
      <c r="T142" s="140">
        <f>SUM(T143:T162)</f>
        <v>0.25600000000000001</v>
      </c>
      <c r="AR142" s="134" t="s">
        <v>87</v>
      </c>
      <c r="AT142" s="141" t="s">
        <v>78</v>
      </c>
      <c r="AU142" s="141" t="s">
        <v>19</v>
      </c>
      <c r="AY142" s="134" t="s">
        <v>169</v>
      </c>
      <c r="BK142" s="142">
        <f>SUM(BK143:BK162)</f>
        <v>371868</v>
      </c>
    </row>
    <row r="143" spans="1:65" s="2" customFormat="1" ht="16.5" customHeight="1">
      <c r="A143" s="29"/>
      <c r="B143" s="145"/>
      <c r="C143" s="146" t="s">
        <v>210</v>
      </c>
      <c r="D143" s="146" t="s">
        <v>172</v>
      </c>
      <c r="E143" s="147" t="s">
        <v>451</v>
      </c>
      <c r="F143" s="148" t="s">
        <v>753</v>
      </c>
      <c r="G143" s="149" t="s">
        <v>175</v>
      </c>
      <c r="H143" s="150">
        <v>1</v>
      </c>
      <c r="I143" s="151">
        <v>325000</v>
      </c>
      <c r="J143" s="151">
        <f>ROUND(I143*H143,2)</f>
        <v>325000</v>
      </c>
      <c r="K143" s="148" t="s">
        <v>1</v>
      </c>
      <c r="L143" s="30"/>
      <c r="M143" s="152" t="s">
        <v>1</v>
      </c>
      <c r="N143" s="153" t="s">
        <v>44</v>
      </c>
      <c r="O143" s="154">
        <v>0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262</v>
      </c>
      <c r="AT143" s="156" t="s">
        <v>172</v>
      </c>
      <c r="AU143" s="156" t="s">
        <v>87</v>
      </c>
      <c r="AY143" s="17" t="s">
        <v>169</v>
      </c>
      <c r="BE143" s="157">
        <f>IF(N143="základní",J143,0)</f>
        <v>325000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19</v>
      </c>
      <c r="BK143" s="157">
        <f>ROUND(I143*H143,2)</f>
        <v>325000</v>
      </c>
      <c r="BL143" s="17" t="s">
        <v>262</v>
      </c>
      <c r="BM143" s="156" t="s">
        <v>754</v>
      </c>
    </row>
    <row r="144" spans="1:65" s="14" customFormat="1" ht="22.5">
      <c r="B144" s="166"/>
      <c r="D144" s="159" t="s">
        <v>179</v>
      </c>
      <c r="E144" s="167" t="s">
        <v>1</v>
      </c>
      <c r="F144" s="168" t="s">
        <v>755</v>
      </c>
      <c r="H144" s="167" t="s">
        <v>1</v>
      </c>
      <c r="L144" s="166"/>
      <c r="M144" s="169"/>
      <c r="N144" s="170"/>
      <c r="O144" s="170"/>
      <c r="P144" s="170"/>
      <c r="Q144" s="170"/>
      <c r="R144" s="170"/>
      <c r="S144" s="170"/>
      <c r="T144" s="171"/>
      <c r="AT144" s="167" t="s">
        <v>179</v>
      </c>
      <c r="AU144" s="167" t="s">
        <v>87</v>
      </c>
      <c r="AV144" s="14" t="s">
        <v>19</v>
      </c>
      <c r="AW144" s="14" t="s">
        <v>34</v>
      </c>
      <c r="AX144" s="14" t="s">
        <v>79</v>
      </c>
      <c r="AY144" s="167" t="s">
        <v>169</v>
      </c>
    </row>
    <row r="145" spans="1:65" s="13" customFormat="1">
      <c r="B145" s="158"/>
      <c r="D145" s="159" t="s">
        <v>179</v>
      </c>
      <c r="E145" s="160" t="s">
        <v>1</v>
      </c>
      <c r="F145" s="161" t="s">
        <v>19</v>
      </c>
      <c r="H145" s="162">
        <v>1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179</v>
      </c>
      <c r="AU145" s="160" t="s">
        <v>87</v>
      </c>
      <c r="AV145" s="13" t="s">
        <v>87</v>
      </c>
      <c r="AW145" s="13" t="s">
        <v>34</v>
      </c>
      <c r="AX145" s="13" t="s">
        <v>19</v>
      </c>
      <c r="AY145" s="160" t="s">
        <v>169</v>
      </c>
    </row>
    <row r="146" spans="1:65" s="2" customFormat="1" ht="21.75" customHeight="1">
      <c r="A146" s="29"/>
      <c r="B146" s="145"/>
      <c r="C146" s="146" t="s">
        <v>218</v>
      </c>
      <c r="D146" s="146" t="s">
        <v>172</v>
      </c>
      <c r="E146" s="147" t="s">
        <v>756</v>
      </c>
      <c r="F146" s="148" t="s">
        <v>757</v>
      </c>
      <c r="G146" s="149" t="s">
        <v>175</v>
      </c>
      <c r="H146" s="150">
        <v>1</v>
      </c>
      <c r="I146" s="151">
        <v>9750</v>
      </c>
      <c r="J146" s="151">
        <f>ROUND(I146*H146,2)</f>
        <v>9750</v>
      </c>
      <c r="K146" s="148" t="s">
        <v>1</v>
      </c>
      <c r="L146" s="30"/>
      <c r="M146" s="152" t="s">
        <v>1</v>
      </c>
      <c r="N146" s="153" t="s">
        <v>44</v>
      </c>
      <c r="O146" s="154">
        <v>0</v>
      </c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262</v>
      </c>
      <c r="AT146" s="156" t="s">
        <v>172</v>
      </c>
      <c r="AU146" s="156" t="s">
        <v>87</v>
      </c>
      <c r="AY146" s="17" t="s">
        <v>169</v>
      </c>
      <c r="BE146" s="157">
        <f>IF(N146="základní",J146,0)</f>
        <v>9750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19</v>
      </c>
      <c r="BK146" s="157">
        <f>ROUND(I146*H146,2)</f>
        <v>9750</v>
      </c>
      <c r="BL146" s="17" t="s">
        <v>262</v>
      </c>
      <c r="BM146" s="156" t="s">
        <v>758</v>
      </c>
    </row>
    <row r="147" spans="1:65" s="14" customFormat="1">
      <c r="B147" s="166"/>
      <c r="D147" s="159" t="s">
        <v>179</v>
      </c>
      <c r="E147" s="167" t="s">
        <v>1</v>
      </c>
      <c r="F147" s="168" t="s">
        <v>759</v>
      </c>
      <c r="H147" s="167" t="s">
        <v>1</v>
      </c>
      <c r="L147" s="166"/>
      <c r="M147" s="169"/>
      <c r="N147" s="170"/>
      <c r="O147" s="170"/>
      <c r="P147" s="170"/>
      <c r="Q147" s="170"/>
      <c r="R147" s="170"/>
      <c r="S147" s="170"/>
      <c r="T147" s="171"/>
      <c r="AT147" s="167" t="s">
        <v>179</v>
      </c>
      <c r="AU147" s="167" t="s">
        <v>87</v>
      </c>
      <c r="AV147" s="14" t="s">
        <v>19</v>
      </c>
      <c r="AW147" s="14" t="s">
        <v>34</v>
      </c>
      <c r="AX147" s="14" t="s">
        <v>79</v>
      </c>
      <c r="AY147" s="167" t="s">
        <v>169</v>
      </c>
    </row>
    <row r="148" spans="1:65" s="13" customFormat="1">
      <c r="B148" s="158"/>
      <c r="D148" s="159" t="s">
        <v>179</v>
      </c>
      <c r="E148" s="160" t="s">
        <v>1</v>
      </c>
      <c r="F148" s="161" t="s">
        <v>19</v>
      </c>
      <c r="H148" s="162">
        <v>1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179</v>
      </c>
      <c r="AU148" s="160" t="s">
        <v>87</v>
      </c>
      <c r="AV148" s="13" t="s">
        <v>87</v>
      </c>
      <c r="AW148" s="13" t="s">
        <v>34</v>
      </c>
      <c r="AX148" s="13" t="s">
        <v>19</v>
      </c>
      <c r="AY148" s="160" t="s">
        <v>169</v>
      </c>
    </row>
    <row r="149" spans="1:65" s="2" customFormat="1" ht="21.75" customHeight="1">
      <c r="A149" s="29"/>
      <c r="B149" s="145"/>
      <c r="C149" s="146" t="s">
        <v>223</v>
      </c>
      <c r="D149" s="146" t="s">
        <v>172</v>
      </c>
      <c r="E149" s="147" t="s">
        <v>760</v>
      </c>
      <c r="F149" s="148" t="s">
        <v>761</v>
      </c>
      <c r="G149" s="149" t="s">
        <v>175</v>
      </c>
      <c r="H149" s="150">
        <v>1</v>
      </c>
      <c r="I149" s="151">
        <v>9750</v>
      </c>
      <c r="J149" s="151">
        <f>ROUND(I149*H149,2)</f>
        <v>9750</v>
      </c>
      <c r="K149" s="148" t="s">
        <v>1</v>
      </c>
      <c r="L149" s="30"/>
      <c r="M149" s="152" t="s">
        <v>1</v>
      </c>
      <c r="N149" s="153" t="s">
        <v>44</v>
      </c>
      <c r="O149" s="154">
        <v>0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262</v>
      </c>
      <c r="AT149" s="156" t="s">
        <v>172</v>
      </c>
      <c r="AU149" s="156" t="s">
        <v>87</v>
      </c>
      <c r="AY149" s="17" t="s">
        <v>169</v>
      </c>
      <c r="BE149" s="157">
        <f>IF(N149="základní",J149,0)</f>
        <v>9750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19</v>
      </c>
      <c r="BK149" s="157">
        <f>ROUND(I149*H149,2)</f>
        <v>9750</v>
      </c>
      <c r="BL149" s="17" t="s">
        <v>262</v>
      </c>
      <c r="BM149" s="156" t="s">
        <v>762</v>
      </c>
    </row>
    <row r="150" spans="1:65" s="14" customFormat="1">
      <c r="B150" s="166"/>
      <c r="D150" s="159" t="s">
        <v>179</v>
      </c>
      <c r="E150" s="167" t="s">
        <v>1</v>
      </c>
      <c r="F150" s="168" t="s">
        <v>759</v>
      </c>
      <c r="H150" s="167" t="s">
        <v>1</v>
      </c>
      <c r="L150" s="166"/>
      <c r="M150" s="169"/>
      <c r="N150" s="170"/>
      <c r="O150" s="170"/>
      <c r="P150" s="170"/>
      <c r="Q150" s="170"/>
      <c r="R150" s="170"/>
      <c r="S150" s="170"/>
      <c r="T150" s="171"/>
      <c r="AT150" s="167" t="s">
        <v>179</v>
      </c>
      <c r="AU150" s="167" t="s">
        <v>87</v>
      </c>
      <c r="AV150" s="14" t="s">
        <v>19</v>
      </c>
      <c r="AW150" s="14" t="s">
        <v>34</v>
      </c>
      <c r="AX150" s="14" t="s">
        <v>79</v>
      </c>
      <c r="AY150" s="167" t="s">
        <v>169</v>
      </c>
    </row>
    <row r="151" spans="1:65" s="13" customFormat="1">
      <c r="B151" s="158"/>
      <c r="D151" s="159" t="s">
        <v>179</v>
      </c>
      <c r="E151" s="160" t="s">
        <v>1</v>
      </c>
      <c r="F151" s="161" t="s">
        <v>19</v>
      </c>
      <c r="H151" s="162">
        <v>1</v>
      </c>
      <c r="L151" s="158"/>
      <c r="M151" s="163"/>
      <c r="N151" s="164"/>
      <c r="O151" s="164"/>
      <c r="P151" s="164"/>
      <c r="Q151" s="164"/>
      <c r="R151" s="164"/>
      <c r="S151" s="164"/>
      <c r="T151" s="165"/>
      <c r="AT151" s="160" t="s">
        <v>179</v>
      </c>
      <c r="AU151" s="160" t="s">
        <v>87</v>
      </c>
      <c r="AV151" s="13" t="s">
        <v>87</v>
      </c>
      <c r="AW151" s="13" t="s">
        <v>34</v>
      </c>
      <c r="AX151" s="13" t="s">
        <v>19</v>
      </c>
      <c r="AY151" s="160" t="s">
        <v>169</v>
      </c>
    </row>
    <row r="152" spans="1:65" s="2" customFormat="1" ht="21.75" customHeight="1">
      <c r="A152" s="29"/>
      <c r="B152" s="145"/>
      <c r="C152" s="146" t="s">
        <v>24</v>
      </c>
      <c r="D152" s="146" t="s">
        <v>172</v>
      </c>
      <c r="E152" s="147" t="s">
        <v>763</v>
      </c>
      <c r="F152" s="148" t="s">
        <v>764</v>
      </c>
      <c r="G152" s="149" t="s">
        <v>175</v>
      </c>
      <c r="H152" s="150">
        <v>1</v>
      </c>
      <c r="I152" s="151">
        <v>9750</v>
      </c>
      <c r="J152" s="151">
        <f>ROUND(I152*H152,2)</f>
        <v>9750</v>
      </c>
      <c r="K152" s="148" t="s">
        <v>1</v>
      </c>
      <c r="L152" s="30"/>
      <c r="M152" s="152" t="s">
        <v>1</v>
      </c>
      <c r="N152" s="153" t="s">
        <v>44</v>
      </c>
      <c r="O152" s="154">
        <v>0</v>
      </c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262</v>
      </c>
      <c r="AT152" s="156" t="s">
        <v>172</v>
      </c>
      <c r="AU152" s="156" t="s">
        <v>87</v>
      </c>
      <c r="AY152" s="17" t="s">
        <v>169</v>
      </c>
      <c r="BE152" s="157">
        <f>IF(N152="základní",J152,0)</f>
        <v>9750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19</v>
      </c>
      <c r="BK152" s="157">
        <f>ROUND(I152*H152,2)</f>
        <v>9750</v>
      </c>
      <c r="BL152" s="17" t="s">
        <v>262</v>
      </c>
      <c r="BM152" s="156" t="s">
        <v>765</v>
      </c>
    </row>
    <row r="153" spans="1:65" s="14" customFormat="1">
      <c r="B153" s="166"/>
      <c r="D153" s="159" t="s">
        <v>179</v>
      </c>
      <c r="E153" s="167" t="s">
        <v>1</v>
      </c>
      <c r="F153" s="168" t="s">
        <v>759</v>
      </c>
      <c r="H153" s="167" t="s">
        <v>1</v>
      </c>
      <c r="L153" s="166"/>
      <c r="M153" s="169"/>
      <c r="N153" s="170"/>
      <c r="O153" s="170"/>
      <c r="P153" s="170"/>
      <c r="Q153" s="170"/>
      <c r="R153" s="170"/>
      <c r="S153" s="170"/>
      <c r="T153" s="171"/>
      <c r="AT153" s="167" t="s">
        <v>179</v>
      </c>
      <c r="AU153" s="167" t="s">
        <v>87</v>
      </c>
      <c r="AV153" s="14" t="s">
        <v>19</v>
      </c>
      <c r="AW153" s="14" t="s">
        <v>34</v>
      </c>
      <c r="AX153" s="14" t="s">
        <v>79</v>
      </c>
      <c r="AY153" s="167" t="s">
        <v>169</v>
      </c>
    </row>
    <row r="154" spans="1:65" s="13" customFormat="1">
      <c r="B154" s="158"/>
      <c r="D154" s="159" t="s">
        <v>179</v>
      </c>
      <c r="E154" s="160" t="s">
        <v>1</v>
      </c>
      <c r="F154" s="161" t="s">
        <v>19</v>
      </c>
      <c r="H154" s="162">
        <v>1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179</v>
      </c>
      <c r="AU154" s="160" t="s">
        <v>87</v>
      </c>
      <c r="AV154" s="13" t="s">
        <v>87</v>
      </c>
      <c r="AW154" s="13" t="s">
        <v>34</v>
      </c>
      <c r="AX154" s="13" t="s">
        <v>19</v>
      </c>
      <c r="AY154" s="160" t="s">
        <v>169</v>
      </c>
    </row>
    <row r="155" spans="1:65" s="2" customFormat="1" ht="21.75" customHeight="1">
      <c r="A155" s="29"/>
      <c r="B155" s="145"/>
      <c r="C155" s="146" t="s">
        <v>232</v>
      </c>
      <c r="D155" s="146" t="s">
        <v>172</v>
      </c>
      <c r="E155" s="147" t="s">
        <v>766</v>
      </c>
      <c r="F155" s="148" t="s">
        <v>767</v>
      </c>
      <c r="G155" s="149" t="s">
        <v>175</v>
      </c>
      <c r="H155" s="150">
        <v>1</v>
      </c>
      <c r="I155" s="151">
        <v>9750</v>
      </c>
      <c r="J155" s="151">
        <f>ROUND(I155*H155,2)</f>
        <v>9750</v>
      </c>
      <c r="K155" s="148" t="s">
        <v>1</v>
      </c>
      <c r="L155" s="30"/>
      <c r="M155" s="152" t="s">
        <v>1</v>
      </c>
      <c r="N155" s="153" t="s">
        <v>44</v>
      </c>
      <c r="O155" s="154">
        <v>0</v>
      </c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262</v>
      </c>
      <c r="AT155" s="156" t="s">
        <v>172</v>
      </c>
      <c r="AU155" s="156" t="s">
        <v>87</v>
      </c>
      <c r="AY155" s="17" t="s">
        <v>169</v>
      </c>
      <c r="BE155" s="157">
        <f>IF(N155="základní",J155,0)</f>
        <v>9750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19</v>
      </c>
      <c r="BK155" s="157">
        <f>ROUND(I155*H155,2)</f>
        <v>9750</v>
      </c>
      <c r="BL155" s="17" t="s">
        <v>262</v>
      </c>
      <c r="BM155" s="156" t="s">
        <v>768</v>
      </c>
    </row>
    <row r="156" spans="1:65" s="14" customFormat="1">
      <c r="B156" s="166"/>
      <c r="D156" s="159" t="s">
        <v>179</v>
      </c>
      <c r="E156" s="167" t="s">
        <v>1</v>
      </c>
      <c r="F156" s="168" t="s">
        <v>759</v>
      </c>
      <c r="H156" s="167" t="s">
        <v>1</v>
      </c>
      <c r="L156" s="166"/>
      <c r="M156" s="169"/>
      <c r="N156" s="170"/>
      <c r="O156" s="170"/>
      <c r="P156" s="170"/>
      <c r="Q156" s="170"/>
      <c r="R156" s="170"/>
      <c r="S156" s="170"/>
      <c r="T156" s="171"/>
      <c r="AT156" s="167" t="s">
        <v>179</v>
      </c>
      <c r="AU156" s="167" t="s">
        <v>87</v>
      </c>
      <c r="AV156" s="14" t="s">
        <v>19</v>
      </c>
      <c r="AW156" s="14" t="s">
        <v>34</v>
      </c>
      <c r="AX156" s="14" t="s">
        <v>79</v>
      </c>
      <c r="AY156" s="167" t="s">
        <v>169</v>
      </c>
    </row>
    <row r="157" spans="1:65" s="13" customFormat="1">
      <c r="B157" s="158"/>
      <c r="D157" s="159" t="s">
        <v>179</v>
      </c>
      <c r="E157" s="160" t="s">
        <v>1</v>
      </c>
      <c r="F157" s="161" t="s">
        <v>19</v>
      </c>
      <c r="H157" s="162">
        <v>1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179</v>
      </c>
      <c r="AU157" s="160" t="s">
        <v>87</v>
      </c>
      <c r="AV157" s="13" t="s">
        <v>87</v>
      </c>
      <c r="AW157" s="13" t="s">
        <v>34</v>
      </c>
      <c r="AX157" s="13" t="s">
        <v>19</v>
      </c>
      <c r="AY157" s="160" t="s">
        <v>169</v>
      </c>
    </row>
    <row r="158" spans="1:65" s="2" customFormat="1" ht="16.5" customHeight="1">
      <c r="A158" s="29"/>
      <c r="B158" s="145"/>
      <c r="C158" s="146" t="s">
        <v>238</v>
      </c>
      <c r="D158" s="146" t="s">
        <v>172</v>
      </c>
      <c r="E158" s="147" t="s">
        <v>769</v>
      </c>
      <c r="F158" s="148" t="s">
        <v>770</v>
      </c>
      <c r="G158" s="149" t="s">
        <v>175</v>
      </c>
      <c r="H158" s="150">
        <v>1</v>
      </c>
      <c r="I158" s="151">
        <v>3900</v>
      </c>
      <c r="J158" s="151">
        <f>ROUND(I158*H158,2)</f>
        <v>3900</v>
      </c>
      <c r="K158" s="148" t="s">
        <v>1</v>
      </c>
      <c r="L158" s="30"/>
      <c r="M158" s="152" t="s">
        <v>1</v>
      </c>
      <c r="N158" s="153" t="s">
        <v>44</v>
      </c>
      <c r="O158" s="154">
        <v>0</v>
      </c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262</v>
      </c>
      <c r="AT158" s="156" t="s">
        <v>172</v>
      </c>
      <c r="AU158" s="156" t="s">
        <v>87</v>
      </c>
      <c r="AY158" s="17" t="s">
        <v>169</v>
      </c>
      <c r="BE158" s="157">
        <f>IF(N158="základní",J158,0)</f>
        <v>3900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19</v>
      </c>
      <c r="BK158" s="157">
        <f>ROUND(I158*H158,2)</f>
        <v>3900</v>
      </c>
      <c r="BL158" s="17" t="s">
        <v>262</v>
      </c>
      <c r="BM158" s="156" t="s">
        <v>771</v>
      </c>
    </row>
    <row r="159" spans="1:65" s="14" customFormat="1">
      <c r="B159" s="166"/>
      <c r="D159" s="159" t="s">
        <v>179</v>
      </c>
      <c r="E159" s="167" t="s">
        <v>1</v>
      </c>
      <c r="F159" s="168" t="s">
        <v>759</v>
      </c>
      <c r="H159" s="167" t="s">
        <v>1</v>
      </c>
      <c r="L159" s="166"/>
      <c r="M159" s="169"/>
      <c r="N159" s="170"/>
      <c r="O159" s="170"/>
      <c r="P159" s="170"/>
      <c r="Q159" s="170"/>
      <c r="R159" s="170"/>
      <c r="S159" s="170"/>
      <c r="T159" s="171"/>
      <c r="AT159" s="167" t="s">
        <v>179</v>
      </c>
      <c r="AU159" s="167" t="s">
        <v>87</v>
      </c>
      <c r="AV159" s="14" t="s">
        <v>19</v>
      </c>
      <c r="AW159" s="14" t="s">
        <v>34</v>
      </c>
      <c r="AX159" s="14" t="s">
        <v>79</v>
      </c>
      <c r="AY159" s="167" t="s">
        <v>169</v>
      </c>
    </row>
    <row r="160" spans="1:65" s="13" customFormat="1">
      <c r="B160" s="158"/>
      <c r="D160" s="159" t="s">
        <v>179</v>
      </c>
      <c r="E160" s="160" t="s">
        <v>1</v>
      </c>
      <c r="F160" s="161" t="s">
        <v>19</v>
      </c>
      <c r="H160" s="162">
        <v>1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179</v>
      </c>
      <c r="AU160" s="160" t="s">
        <v>87</v>
      </c>
      <c r="AV160" s="13" t="s">
        <v>87</v>
      </c>
      <c r="AW160" s="13" t="s">
        <v>34</v>
      </c>
      <c r="AX160" s="13" t="s">
        <v>19</v>
      </c>
      <c r="AY160" s="160" t="s">
        <v>169</v>
      </c>
    </row>
    <row r="161" spans="1:65" s="2" customFormat="1" ht="21.75" customHeight="1">
      <c r="A161" s="29"/>
      <c r="B161" s="145"/>
      <c r="C161" s="146" t="s">
        <v>243</v>
      </c>
      <c r="D161" s="146" t="s">
        <v>172</v>
      </c>
      <c r="E161" s="147" t="s">
        <v>772</v>
      </c>
      <c r="F161" s="148" t="s">
        <v>773</v>
      </c>
      <c r="G161" s="149" t="s">
        <v>258</v>
      </c>
      <c r="H161" s="150">
        <v>16</v>
      </c>
      <c r="I161" s="151">
        <v>248</v>
      </c>
      <c r="J161" s="151">
        <f>ROUND(I161*H161,2)</f>
        <v>3968</v>
      </c>
      <c r="K161" s="148" t="s">
        <v>183</v>
      </c>
      <c r="L161" s="30"/>
      <c r="M161" s="152" t="s">
        <v>1</v>
      </c>
      <c r="N161" s="153" t="s">
        <v>44</v>
      </c>
      <c r="O161" s="154">
        <v>0.61599999999999999</v>
      </c>
      <c r="P161" s="154">
        <f>O161*H161</f>
        <v>9.8559999999999999</v>
      </c>
      <c r="Q161" s="154">
        <v>0</v>
      </c>
      <c r="R161" s="154">
        <f>Q161*H161</f>
        <v>0</v>
      </c>
      <c r="S161" s="154">
        <v>1.6E-2</v>
      </c>
      <c r="T161" s="155">
        <f>S161*H161</f>
        <v>0.25600000000000001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510</v>
      </c>
      <c r="AT161" s="156" t="s">
        <v>172</v>
      </c>
      <c r="AU161" s="156" t="s">
        <v>87</v>
      </c>
      <c r="AY161" s="17" t="s">
        <v>169</v>
      </c>
      <c r="BE161" s="157">
        <f>IF(N161="základní",J161,0)</f>
        <v>3968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19</v>
      </c>
      <c r="BK161" s="157">
        <f>ROUND(I161*H161,2)</f>
        <v>3968</v>
      </c>
      <c r="BL161" s="17" t="s">
        <v>510</v>
      </c>
      <c r="BM161" s="156" t="s">
        <v>774</v>
      </c>
    </row>
    <row r="162" spans="1:65" s="13" customFormat="1">
      <c r="B162" s="158"/>
      <c r="D162" s="159" t="s">
        <v>179</v>
      </c>
      <c r="E162" s="160" t="s">
        <v>1</v>
      </c>
      <c r="F162" s="161" t="s">
        <v>775</v>
      </c>
      <c r="H162" s="162">
        <v>16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179</v>
      </c>
      <c r="AU162" s="160" t="s">
        <v>87</v>
      </c>
      <c r="AV162" s="13" t="s">
        <v>87</v>
      </c>
      <c r="AW162" s="13" t="s">
        <v>34</v>
      </c>
      <c r="AX162" s="13" t="s">
        <v>19</v>
      </c>
      <c r="AY162" s="160" t="s">
        <v>169</v>
      </c>
    </row>
    <row r="163" spans="1:65" s="12" customFormat="1" ht="25.9" customHeight="1">
      <c r="B163" s="133"/>
      <c r="D163" s="134" t="s">
        <v>78</v>
      </c>
      <c r="E163" s="135" t="s">
        <v>267</v>
      </c>
      <c r="F163" s="135" t="s">
        <v>595</v>
      </c>
      <c r="J163" s="136">
        <f>BK163</f>
        <v>788306.34</v>
      </c>
      <c r="L163" s="133"/>
      <c r="M163" s="137"/>
      <c r="N163" s="138"/>
      <c r="O163" s="138"/>
      <c r="P163" s="139">
        <f>P164+P166</f>
        <v>0</v>
      </c>
      <c r="Q163" s="138"/>
      <c r="R163" s="139">
        <f>R164+R166</f>
        <v>0</v>
      </c>
      <c r="S163" s="138"/>
      <c r="T163" s="140">
        <f>T164+T166</f>
        <v>0</v>
      </c>
      <c r="AR163" s="134" t="s">
        <v>170</v>
      </c>
      <c r="AT163" s="141" t="s">
        <v>78</v>
      </c>
      <c r="AU163" s="141" t="s">
        <v>79</v>
      </c>
      <c r="AY163" s="134" t="s">
        <v>169</v>
      </c>
      <c r="BK163" s="142">
        <f>BK164+BK166</f>
        <v>788306.34</v>
      </c>
    </row>
    <row r="164" spans="1:65" s="12" customFormat="1" ht="22.9" customHeight="1">
      <c r="B164" s="133"/>
      <c r="D164" s="134" t="s">
        <v>78</v>
      </c>
      <c r="E164" s="143" t="s">
        <v>596</v>
      </c>
      <c r="F164" s="143" t="s">
        <v>597</v>
      </c>
      <c r="J164" s="144">
        <f>BK164</f>
        <v>14806.34</v>
      </c>
      <c r="L164" s="133"/>
      <c r="M164" s="137"/>
      <c r="N164" s="138"/>
      <c r="O164" s="138"/>
      <c r="P164" s="139">
        <f>P165</f>
        <v>0</v>
      </c>
      <c r="Q164" s="138"/>
      <c r="R164" s="139">
        <f>R165</f>
        <v>0</v>
      </c>
      <c r="S164" s="138"/>
      <c r="T164" s="140">
        <f>T165</f>
        <v>0</v>
      </c>
      <c r="AR164" s="134" t="s">
        <v>170</v>
      </c>
      <c r="AT164" s="141" t="s">
        <v>78</v>
      </c>
      <c r="AU164" s="141" t="s">
        <v>19</v>
      </c>
      <c r="AY164" s="134" t="s">
        <v>169</v>
      </c>
      <c r="BK164" s="142">
        <f>BK165</f>
        <v>14806.34</v>
      </c>
    </row>
    <row r="165" spans="1:65" s="2" customFormat="1" ht="16.5" customHeight="1">
      <c r="A165" s="29"/>
      <c r="B165" s="145"/>
      <c r="C165" s="146" t="s">
        <v>249</v>
      </c>
      <c r="D165" s="146" t="s">
        <v>172</v>
      </c>
      <c r="E165" s="147" t="s">
        <v>599</v>
      </c>
      <c r="F165" s="148" t="s">
        <v>600</v>
      </c>
      <c r="G165" s="149" t="s">
        <v>377</v>
      </c>
      <c r="H165" s="150">
        <v>1</v>
      </c>
      <c r="I165" s="151">
        <v>14806.34</v>
      </c>
      <c r="J165" s="151">
        <f>ROUND(I165*H165,2)</f>
        <v>14806.34</v>
      </c>
      <c r="K165" s="148" t="s">
        <v>1</v>
      </c>
      <c r="L165" s="30"/>
      <c r="M165" s="152" t="s">
        <v>1</v>
      </c>
      <c r="N165" s="153" t="s">
        <v>44</v>
      </c>
      <c r="O165" s="154">
        <v>0</v>
      </c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510</v>
      </c>
      <c r="AT165" s="156" t="s">
        <v>172</v>
      </c>
      <c r="AU165" s="156" t="s">
        <v>87</v>
      </c>
      <c r="AY165" s="17" t="s">
        <v>169</v>
      </c>
      <c r="BE165" s="157">
        <f>IF(N165="základní",J165,0)</f>
        <v>14806.34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19</v>
      </c>
      <c r="BK165" s="157">
        <f>ROUND(I165*H165,2)</f>
        <v>14806.34</v>
      </c>
      <c r="BL165" s="17" t="s">
        <v>510</v>
      </c>
      <c r="BM165" s="156" t="s">
        <v>776</v>
      </c>
    </row>
    <row r="166" spans="1:65" s="12" customFormat="1" ht="22.9" customHeight="1">
      <c r="B166" s="133"/>
      <c r="D166" s="134" t="s">
        <v>78</v>
      </c>
      <c r="E166" s="143" t="s">
        <v>777</v>
      </c>
      <c r="F166" s="143" t="s">
        <v>778</v>
      </c>
      <c r="J166" s="144">
        <f>BK166</f>
        <v>773500</v>
      </c>
      <c r="L166" s="133"/>
      <c r="M166" s="137"/>
      <c r="N166" s="138"/>
      <c r="O166" s="138"/>
      <c r="P166" s="139">
        <f>P167</f>
        <v>0</v>
      </c>
      <c r="Q166" s="138"/>
      <c r="R166" s="139">
        <f>R167</f>
        <v>0</v>
      </c>
      <c r="S166" s="138"/>
      <c r="T166" s="140">
        <f>T167</f>
        <v>0</v>
      </c>
      <c r="AR166" s="134" t="s">
        <v>170</v>
      </c>
      <c r="AT166" s="141" t="s">
        <v>78</v>
      </c>
      <c r="AU166" s="141" t="s">
        <v>19</v>
      </c>
      <c r="AY166" s="134" t="s">
        <v>169</v>
      </c>
      <c r="BK166" s="142">
        <f>BK167</f>
        <v>773500</v>
      </c>
    </row>
    <row r="167" spans="1:65" s="2" customFormat="1" ht="16.5" customHeight="1">
      <c r="A167" s="29"/>
      <c r="B167" s="145"/>
      <c r="C167" s="146" t="s">
        <v>8</v>
      </c>
      <c r="D167" s="146" t="s">
        <v>172</v>
      </c>
      <c r="E167" s="147" t="s">
        <v>779</v>
      </c>
      <c r="F167" s="148" t="s">
        <v>780</v>
      </c>
      <c r="G167" s="149" t="s">
        <v>175</v>
      </c>
      <c r="H167" s="150">
        <v>1</v>
      </c>
      <c r="I167" s="151">
        <v>773500</v>
      </c>
      <c r="J167" s="151">
        <f>ROUND(I167*H167,2)</f>
        <v>773500</v>
      </c>
      <c r="K167" s="148" t="s">
        <v>1</v>
      </c>
      <c r="L167" s="30"/>
      <c r="M167" s="152" t="s">
        <v>1</v>
      </c>
      <c r="N167" s="153" t="s">
        <v>44</v>
      </c>
      <c r="O167" s="154">
        <v>0</v>
      </c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510</v>
      </c>
      <c r="AT167" s="156" t="s">
        <v>172</v>
      </c>
      <c r="AU167" s="156" t="s">
        <v>87</v>
      </c>
      <c r="AY167" s="17" t="s">
        <v>169</v>
      </c>
      <c r="BE167" s="157">
        <f>IF(N167="základní",J167,0)</f>
        <v>773500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19</v>
      </c>
      <c r="BK167" s="157">
        <f>ROUND(I167*H167,2)</f>
        <v>773500</v>
      </c>
      <c r="BL167" s="17" t="s">
        <v>510</v>
      </c>
      <c r="BM167" s="156" t="s">
        <v>781</v>
      </c>
    </row>
    <row r="168" spans="1:65" s="12" customFormat="1" ht="25.9" customHeight="1">
      <c r="B168" s="133"/>
      <c r="D168" s="134" t="s">
        <v>78</v>
      </c>
      <c r="E168" s="135" t="s">
        <v>602</v>
      </c>
      <c r="F168" s="135" t="s">
        <v>603</v>
      </c>
      <c r="J168" s="136">
        <f>BK168</f>
        <v>30000</v>
      </c>
      <c r="L168" s="133"/>
      <c r="M168" s="137"/>
      <c r="N168" s="138"/>
      <c r="O168" s="138"/>
      <c r="P168" s="139">
        <f>P169+P171</f>
        <v>0</v>
      </c>
      <c r="Q168" s="138"/>
      <c r="R168" s="139">
        <f>R169+R171</f>
        <v>0</v>
      </c>
      <c r="S168" s="138"/>
      <c r="T168" s="140">
        <f>T169+T171</f>
        <v>0</v>
      </c>
      <c r="AR168" s="134" t="s">
        <v>199</v>
      </c>
      <c r="AT168" s="141" t="s">
        <v>78</v>
      </c>
      <c r="AU168" s="141" t="s">
        <v>79</v>
      </c>
      <c r="AY168" s="134" t="s">
        <v>169</v>
      </c>
      <c r="BK168" s="142">
        <f>BK169+BK171</f>
        <v>30000</v>
      </c>
    </row>
    <row r="169" spans="1:65" s="12" customFormat="1" ht="22.9" customHeight="1">
      <c r="B169" s="133"/>
      <c r="D169" s="134" t="s">
        <v>78</v>
      </c>
      <c r="E169" s="143" t="s">
        <v>604</v>
      </c>
      <c r="F169" s="143" t="s">
        <v>605</v>
      </c>
      <c r="J169" s="144">
        <f>BK169</f>
        <v>15000</v>
      </c>
      <c r="L169" s="133"/>
      <c r="M169" s="137"/>
      <c r="N169" s="138"/>
      <c r="O169" s="138"/>
      <c r="P169" s="139">
        <f>P170</f>
        <v>0</v>
      </c>
      <c r="Q169" s="138"/>
      <c r="R169" s="139">
        <f>R170</f>
        <v>0</v>
      </c>
      <c r="S169" s="138"/>
      <c r="T169" s="140">
        <f>T170</f>
        <v>0</v>
      </c>
      <c r="AR169" s="134" t="s">
        <v>199</v>
      </c>
      <c r="AT169" s="141" t="s">
        <v>78</v>
      </c>
      <c r="AU169" s="141" t="s">
        <v>19</v>
      </c>
      <c r="AY169" s="134" t="s">
        <v>169</v>
      </c>
      <c r="BK169" s="142">
        <f>BK170</f>
        <v>15000</v>
      </c>
    </row>
    <row r="170" spans="1:65" s="2" customFormat="1" ht="16.5" customHeight="1">
      <c r="A170" s="29"/>
      <c r="B170" s="145"/>
      <c r="C170" s="146" t="s">
        <v>262</v>
      </c>
      <c r="D170" s="146" t="s">
        <v>172</v>
      </c>
      <c r="E170" s="147" t="s">
        <v>607</v>
      </c>
      <c r="F170" s="148" t="s">
        <v>605</v>
      </c>
      <c r="G170" s="149" t="s">
        <v>608</v>
      </c>
      <c r="H170" s="150">
        <v>1</v>
      </c>
      <c r="I170" s="151">
        <v>15000</v>
      </c>
      <c r="J170" s="151">
        <f>ROUND(I170*H170,2)</f>
        <v>15000</v>
      </c>
      <c r="K170" s="148" t="s">
        <v>183</v>
      </c>
      <c r="L170" s="30"/>
      <c r="M170" s="152" t="s">
        <v>1</v>
      </c>
      <c r="N170" s="153" t="s">
        <v>44</v>
      </c>
      <c r="O170" s="154">
        <v>0</v>
      </c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609</v>
      </c>
      <c r="AT170" s="156" t="s">
        <v>172</v>
      </c>
      <c r="AU170" s="156" t="s">
        <v>87</v>
      </c>
      <c r="AY170" s="17" t="s">
        <v>169</v>
      </c>
      <c r="BE170" s="157">
        <f>IF(N170="základní",J170,0)</f>
        <v>15000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19</v>
      </c>
      <c r="BK170" s="157">
        <f>ROUND(I170*H170,2)</f>
        <v>15000</v>
      </c>
      <c r="BL170" s="17" t="s">
        <v>609</v>
      </c>
      <c r="BM170" s="156" t="s">
        <v>782</v>
      </c>
    </row>
    <row r="171" spans="1:65" s="12" customFormat="1" ht="22.9" customHeight="1">
      <c r="B171" s="133"/>
      <c r="D171" s="134" t="s">
        <v>78</v>
      </c>
      <c r="E171" s="143" t="s">
        <v>611</v>
      </c>
      <c r="F171" s="143" t="s">
        <v>612</v>
      </c>
      <c r="J171" s="144">
        <f>BK171</f>
        <v>15000</v>
      </c>
      <c r="L171" s="133"/>
      <c r="M171" s="137"/>
      <c r="N171" s="138"/>
      <c r="O171" s="138"/>
      <c r="P171" s="139">
        <f>P172</f>
        <v>0</v>
      </c>
      <c r="Q171" s="138"/>
      <c r="R171" s="139">
        <f>R172</f>
        <v>0</v>
      </c>
      <c r="S171" s="138"/>
      <c r="T171" s="140">
        <f>T172</f>
        <v>0</v>
      </c>
      <c r="AR171" s="134" t="s">
        <v>199</v>
      </c>
      <c r="AT171" s="141" t="s">
        <v>78</v>
      </c>
      <c r="AU171" s="141" t="s">
        <v>19</v>
      </c>
      <c r="AY171" s="134" t="s">
        <v>169</v>
      </c>
      <c r="BK171" s="142">
        <f>BK172</f>
        <v>15000</v>
      </c>
    </row>
    <row r="172" spans="1:65" s="2" customFormat="1" ht="16.5" customHeight="1">
      <c r="A172" s="29"/>
      <c r="B172" s="145"/>
      <c r="C172" s="146" t="s">
        <v>266</v>
      </c>
      <c r="D172" s="146" t="s">
        <v>172</v>
      </c>
      <c r="E172" s="147" t="s">
        <v>614</v>
      </c>
      <c r="F172" s="148" t="s">
        <v>612</v>
      </c>
      <c r="G172" s="149" t="s">
        <v>608</v>
      </c>
      <c r="H172" s="150">
        <v>1</v>
      </c>
      <c r="I172" s="151">
        <v>15000</v>
      </c>
      <c r="J172" s="151">
        <f>ROUND(I172*H172,2)</f>
        <v>15000</v>
      </c>
      <c r="K172" s="148" t="s">
        <v>183</v>
      </c>
      <c r="L172" s="30"/>
      <c r="M172" s="188" t="s">
        <v>1</v>
      </c>
      <c r="N172" s="189" t="s">
        <v>44</v>
      </c>
      <c r="O172" s="190">
        <v>0</v>
      </c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609</v>
      </c>
      <c r="AT172" s="156" t="s">
        <v>172</v>
      </c>
      <c r="AU172" s="156" t="s">
        <v>87</v>
      </c>
      <c r="AY172" s="17" t="s">
        <v>169</v>
      </c>
      <c r="BE172" s="157">
        <f>IF(N172="základní",J172,0)</f>
        <v>15000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19</v>
      </c>
      <c r="BK172" s="157">
        <f>ROUND(I172*H172,2)</f>
        <v>15000</v>
      </c>
      <c r="BL172" s="17" t="s">
        <v>609</v>
      </c>
      <c r="BM172" s="156" t="s">
        <v>783</v>
      </c>
    </row>
    <row r="173" spans="1:65" s="2" customFormat="1" ht="6.95" customHeight="1">
      <c r="A173" s="29"/>
      <c r="B173" s="44"/>
      <c r="C173" s="45"/>
      <c r="D173" s="45"/>
      <c r="E173" s="45"/>
      <c r="F173" s="45"/>
      <c r="G173" s="45"/>
      <c r="H173" s="45"/>
      <c r="I173" s="45"/>
      <c r="J173" s="45"/>
      <c r="K173" s="45"/>
      <c r="L173" s="30"/>
      <c r="M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</sheetData>
  <autoFilter ref="C129:K172" xr:uid="{00000000-0009-0000-0000-000003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38"/>
  <sheetViews>
    <sheetView showGridLines="0" topLeftCell="A178" workbookViewId="0">
      <selection activeCell="I189" sqref="I18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106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784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5" t="s">
        <v>785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16" t="str">
        <f>'Rekapitulace stavby'!E14</f>
        <v xml:space="preserve"> </v>
      </c>
      <c r="F20" s="216"/>
      <c r="G20" s="216"/>
      <c r="H20" s="216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18" t="s">
        <v>1</v>
      </c>
      <c r="F29" s="218"/>
      <c r="G29" s="218"/>
      <c r="H29" s="21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ROUND(J139, 2)</f>
        <v>697430.78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ROUND((SUM(BE139:BE237)),  2)</f>
        <v>697430.78</v>
      </c>
      <c r="G35" s="29"/>
      <c r="H35" s="29"/>
      <c r="I35" s="103">
        <v>0.21</v>
      </c>
      <c r="J35" s="102">
        <f>ROUND(((SUM(BE139:BE237))*I35),  2)</f>
        <v>146460.46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ROUND((SUM(BF139:BF237)),  2)</f>
        <v>0</v>
      </c>
      <c r="G36" s="29"/>
      <c r="H36" s="29"/>
      <c r="I36" s="103">
        <v>0.15</v>
      </c>
      <c r="J36" s="102">
        <f>ROUND(((SUM(BF139:BF237))*I36),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ROUND((SUM(BG139:BG237)),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ROUND((SUM(BH139:BH237)),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ROUND((SUM(BI139:BI237)),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843891.24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784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5" t="str">
        <f>E11</f>
        <v>SO 04 - Učebna biologie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J139</f>
        <v>697430.78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132</v>
      </c>
      <c r="E99" s="117"/>
      <c r="F99" s="117"/>
      <c r="G99" s="117"/>
      <c r="H99" s="117"/>
      <c r="I99" s="117"/>
      <c r="J99" s="118">
        <f>J140</f>
        <v>47538.54</v>
      </c>
      <c r="L99" s="115"/>
    </row>
    <row r="100" spans="1:47" s="10" customFormat="1" ht="19.899999999999999" customHeight="1">
      <c r="B100" s="119"/>
      <c r="D100" s="120" t="s">
        <v>133</v>
      </c>
      <c r="E100" s="121"/>
      <c r="F100" s="121"/>
      <c r="G100" s="121"/>
      <c r="H100" s="121"/>
      <c r="I100" s="121"/>
      <c r="J100" s="122">
        <f>J141</f>
        <v>1827.2</v>
      </c>
      <c r="L100" s="119"/>
    </row>
    <row r="101" spans="1:47" s="10" customFormat="1" ht="19.899999999999999" customHeight="1">
      <c r="B101" s="119"/>
      <c r="D101" s="120" t="s">
        <v>134</v>
      </c>
      <c r="E101" s="121"/>
      <c r="F101" s="121"/>
      <c r="G101" s="121"/>
      <c r="H101" s="121"/>
      <c r="I101" s="121"/>
      <c r="J101" s="122">
        <f>J149</f>
        <v>416</v>
      </c>
      <c r="L101" s="119"/>
    </row>
    <row r="102" spans="1:47" s="10" customFormat="1" ht="19.899999999999999" customHeight="1">
      <c r="B102" s="119"/>
      <c r="D102" s="120" t="s">
        <v>135</v>
      </c>
      <c r="E102" s="121"/>
      <c r="F102" s="121"/>
      <c r="G102" s="121"/>
      <c r="H102" s="121"/>
      <c r="I102" s="121"/>
      <c r="J102" s="122">
        <f>J151</f>
        <v>12815.380000000001</v>
      </c>
      <c r="L102" s="119"/>
    </row>
    <row r="103" spans="1:47" s="10" customFormat="1" ht="19.899999999999999" customHeight="1">
      <c r="B103" s="119"/>
      <c r="D103" s="120" t="s">
        <v>136</v>
      </c>
      <c r="E103" s="121"/>
      <c r="F103" s="121"/>
      <c r="G103" s="121"/>
      <c r="H103" s="121"/>
      <c r="I103" s="121"/>
      <c r="J103" s="122">
        <f>J164</f>
        <v>28325</v>
      </c>
      <c r="L103" s="119"/>
    </row>
    <row r="104" spans="1:47" s="10" customFormat="1" ht="19.899999999999999" customHeight="1">
      <c r="B104" s="119"/>
      <c r="D104" s="120" t="s">
        <v>137</v>
      </c>
      <c r="E104" s="121"/>
      <c r="F104" s="121"/>
      <c r="G104" s="121"/>
      <c r="H104" s="121"/>
      <c r="I104" s="121"/>
      <c r="J104" s="122">
        <f>J174</f>
        <v>3045.42</v>
      </c>
      <c r="L104" s="119"/>
    </row>
    <row r="105" spans="1:47" s="10" customFormat="1" ht="19.899999999999999" customHeight="1">
      <c r="B105" s="119"/>
      <c r="D105" s="120" t="s">
        <v>138</v>
      </c>
      <c r="E105" s="121"/>
      <c r="F105" s="121"/>
      <c r="G105" s="121"/>
      <c r="H105" s="121"/>
      <c r="I105" s="121"/>
      <c r="J105" s="122">
        <f>J181</f>
        <v>1109.54</v>
      </c>
      <c r="L105" s="119"/>
    </row>
    <row r="106" spans="1:47" s="9" customFormat="1" ht="24.95" customHeight="1">
      <c r="B106" s="115"/>
      <c r="D106" s="116" t="s">
        <v>139</v>
      </c>
      <c r="E106" s="117"/>
      <c r="F106" s="117"/>
      <c r="G106" s="117"/>
      <c r="H106" s="117"/>
      <c r="I106" s="117"/>
      <c r="J106" s="118">
        <f>J183</f>
        <v>369708.68000000005</v>
      </c>
      <c r="L106" s="115"/>
    </row>
    <row r="107" spans="1:47" s="10" customFormat="1" ht="19.899999999999999" customHeight="1">
      <c r="B107" s="119"/>
      <c r="D107" s="120" t="s">
        <v>786</v>
      </c>
      <c r="E107" s="121"/>
      <c r="F107" s="121"/>
      <c r="G107" s="121"/>
      <c r="H107" s="121"/>
      <c r="I107" s="121"/>
      <c r="J107" s="122">
        <f>J184</f>
        <v>117403.6</v>
      </c>
      <c r="L107" s="119"/>
    </row>
    <row r="108" spans="1:47" s="10" customFormat="1" ht="19.899999999999999" customHeight="1">
      <c r="B108" s="119"/>
      <c r="D108" s="120" t="s">
        <v>787</v>
      </c>
      <c r="E108" s="121"/>
      <c r="F108" s="121"/>
      <c r="G108" s="121"/>
      <c r="H108" s="121"/>
      <c r="I108" s="121"/>
      <c r="J108" s="122">
        <f>J188</f>
        <v>62367</v>
      </c>
      <c r="L108" s="119"/>
    </row>
    <row r="109" spans="1:47" s="10" customFormat="1" ht="19.899999999999999" customHeight="1">
      <c r="B109" s="119"/>
      <c r="D109" s="120" t="s">
        <v>144</v>
      </c>
      <c r="E109" s="121"/>
      <c r="F109" s="121"/>
      <c r="G109" s="121"/>
      <c r="H109" s="121"/>
      <c r="I109" s="121"/>
      <c r="J109" s="122">
        <f>J190</f>
        <v>10900</v>
      </c>
      <c r="L109" s="119"/>
    </row>
    <row r="110" spans="1:47" s="10" customFormat="1" ht="19.899999999999999" customHeight="1">
      <c r="B110" s="119"/>
      <c r="D110" s="120" t="s">
        <v>788</v>
      </c>
      <c r="E110" s="121"/>
      <c r="F110" s="121"/>
      <c r="G110" s="121"/>
      <c r="H110" s="121"/>
      <c r="I110" s="121"/>
      <c r="J110" s="122">
        <f>J192</f>
        <v>172641.53999999998</v>
      </c>
      <c r="L110" s="119"/>
    </row>
    <row r="111" spans="1:47" s="10" customFormat="1" ht="19.899999999999999" customHeight="1">
      <c r="B111" s="119"/>
      <c r="D111" s="120" t="s">
        <v>147</v>
      </c>
      <c r="E111" s="121"/>
      <c r="F111" s="121"/>
      <c r="G111" s="121"/>
      <c r="H111" s="121"/>
      <c r="I111" s="121"/>
      <c r="J111" s="122">
        <f>J206</f>
        <v>5676.4</v>
      </c>
      <c r="L111" s="119"/>
    </row>
    <row r="112" spans="1:47" s="10" customFormat="1" ht="19.899999999999999" customHeight="1">
      <c r="B112" s="119"/>
      <c r="D112" s="120" t="s">
        <v>148</v>
      </c>
      <c r="E112" s="121"/>
      <c r="F112" s="121"/>
      <c r="G112" s="121"/>
      <c r="H112" s="121"/>
      <c r="I112" s="121"/>
      <c r="J112" s="122">
        <f>J217</f>
        <v>720.14</v>
      </c>
      <c r="L112" s="119"/>
    </row>
    <row r="113" spans="1:31" s="9" customFormat="1" ht="24.95" customHeight="1">
      <c r="B113" s="115"/>
      <c r="D113" s="116" t="s">
        <v>149</v>
      </c>
      <c r="E113" s="117"/>
      <c r="F113" s="117"/>
      <c r="G113" s="117"/>
      <c r="H113" s="117"/>
      <c r="I113" s="117"/>
      <c r="J113" s="118">
        <f>J230</f>
        <v>250183.56</v>
      </c>
      <c r="L113" s="115"/>
    </row>
    <row r="114" spans="1:31" s="10" customFormat="1" ht="19.899999999999999" customHeight="1">
      <c r="B114" s="119"/>
      <c r="D114" s="120" t="s">
        <v>150</v>
      </c>
      <c r="E114" s="121"/>
      <c r="F114" s="121"/>
      <c r="G114" s="121"/>
      <c r="H114" s="121"/>
      <c r="I114" s="121"/>
      <c r="J114" s="122">
        <f>J231</f>
        <v>250183.56</v>
      </c>
      <c r="L114" s="119"/>
    </row>
    <row r="115" spans="1:31" s="9" customFormat="1" ht="24.95" customHeight="1">
      <c r="B115" s="115"/>
      <c r="D115" s="116" t="s">
        <v>151</v>
      </c>
      <c r="E115" s="117"/>
      <c r="F115" s="117"/>
      <c r="G115" s="117"/>
      <c r="H115" s="117"/>
      <c r="I115" s="117"/>
      <c r="J115" s="118">
        <f>J233</f>
        <v>30000</v>
      </c>
      <c r="L115" s="115"/>
    </row>
    <row r="116" spans="1:31" s="10" customFormat="1" ht="19.899999999999999" customHeight="1">
      <c r="B116" s="119"/>
      <c r="D116" s="120" t="s">
        <v>152</v>
      </c>
      <c r="E116" s="121"/>
      <c r="F116" s="121"/>
      <c r="G116" s="121"/>
      <c r="H116" s="121"/>
      <c r="I116" s="121"/>
      <c r="J116" s="122">
        <f>J234</f>
        <v>15000</v>
      </c>
      <c r="L116" s="119"/>
    </row>
    <row r="117" spans="1:31" s="10" customFormat="1" ht="19.899999999999999" customHeight="1">
      <c r="B117" s="119"/>
      <c r="D117" s="120" t="s">
        <v>153</v>
      </c>
      <c r="E117" s="121"/>
      <c r="F117" s="121"/>
      <c r="G117" s="121"/>
      <c r="H117" s="121"/>
      <c r="I117" s="121"/>
      <c r="J117" s="122">
        <f>J236</f>
        <v>15000</v>
      </c>
      <c r="L117" s="119"/>
    </row>
    <row r="118" spans="1:31" s="2" customFormat="1" ht="21.7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>
      <c r="A119" s="29"/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3" spans="1:31" s="2" customFormat="1" ht="6.95" customHeight="1">
      <c r="A123" s="29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24.95" customHeight="1">
      <c r="A124" s="29"/>
      <c r="B124" s="30"/>
      <c r="C124" s="21" t="s">
        <v>154</v>
      </c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6" t="s">
        <v>14</v>
      </c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3.25" customHeight="1">
      <c r="A127" s="29"/>
      <c r="B127" s="30"/>
      <c r="C127" s="29"/>
      <c r="D127" s="29"/>
      <c r="E127" s="231" t="str">
        <f>E7</f>
        <v>Bezbariérovost a modernizace odborných učeben fyziky a biologie ZŠ Za Nádražím</v>
      </c>
      <c r="F127" s="232"/>
      <c r="G127" s="232"/>
      <c r="H127" s="232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" customFormat="1" ht="12" customHeight="1">
      <c r="B128" s="20"/>
      <c r="C128" s="26" t="s">
        <v>123</v>
      </c>
      <c r="L128" s="20"/>
    </row>
    <row r="129" spans="1:65" s="2" customFormat="1" ht="16.5" customHeight="1">
      <c r="A129" s="29"/>
      <c r="B129" s="30"/>
      <c r="C129" s="29"/>
      <c r="D129" s="29"/>
      <c r="E129" s="231" t="s">
        <v>784</v>
      </c>
      <c r="F129" s="230"/>
      <c r="G129" s="230"/>
      <c r="H129" s="230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6" t="s">
        <v>125</v>
      </c>
      <c r="D130" s="29"/>
      <c r="E130" s="29"/>
      <c r="F130" s="29"/>
      <c r="G130" s="29"/>
      <c r="H130" s="29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6.5" customHeight="1">
      <c r="A131" s="29"/>
      <c r="B131" s="30"/>
      <c r="C131" s="29"/>
      <c r="D131" s="29"/>
      <c r="E131" s="225" t="str">
        <f>E11</f>
        <v>SO 04 - Učebna biologie</v>
      </c>
      <c r="F131" s="230"/>
      <c r="G131" s="230"/>
      <c r="H131" s="230"/>
      <c r="I131" s="2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2" customHeight="1">
      <c r="A133" s="29"/>
      <c r="B133" s="30"/>
      <c r="C133" s="26" t="s">
        <v>20</v>
      </c>
      <c r="D133" s="29"/>
      <c r="E133" s="29"/>
      <c r="F133" s="24" t="str">
        <f>F14</f>
        <v>Český Krumlov</v>
      </c>
      <c r="G133" s="29"/>
      <c r="H133" s="29"/>
      <c r="I133" s="26" t="s">
        <v>22</v>
      </c>
      <c r="J133" s="52" t="str">
        <f>IF(J14="","",J14)</f>
        <v>1. 6. 2020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6.9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5.2" customHeight="1">
      <c r="A135" s="29"/>
      <c r="B135" s="30"/>
      <c r="C135" s="26" t="s">
        <v>26</v>
      </c>
      <c r="D135" s="29"/>
      <c r="E135" s="29"/>
      <c r="F135" s="24" t="str">
        <f>E17</f>
        <v>Město Český Krumlov, nám. Svornosti 1</v>
      </c>
      <c r="G135" s="29"/>
      <c r="H135" s="29"/>
      <c r="I135" s="26" t="s">
        <v>32</v>
      </c>
      <c r="J135" s="27" t="str">
        <f>E23</f>
        <v>WÍZNER AA</v>
      </c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15.2" customHeight="1">
      <c r="A136" s="29"/>
      <c r="B136" s="30"/>
      <c r="C136" s="26" t="s">
        <v>30</v>
      </c>
      <c r="D136" s="29"/>
      <c r="E136" s="29"/>
      <c r="F136" s="24" t="str">
        <f>IF(E20="","",E20)</f>
        <v xml:space="preserve"> </v>
      </c>
      <c r="G136" s="29"/>
      <c r="H136" s="29"/>
      <c r="I136" s="26" t="s">
        <v>35</v>
      </c>
      <c r="J136" s="27" t="str">
        <f>E26</f>
        <v>Filip Šimek</v>
      </c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2" customFormat="1" ht="10.35" customHeight="1">
      <c r="A137" s="29"/>
      <c r="B137" s="30"/>
      <c r="C137" s="29"/>
      <c r="D137" s="29"/>
      <c r="E137" s="29"/>
      <c r="F137" s="29"/>
      <c r="G137" s="29"/>
      <c r="H137" s="29"/>
      <c r="I137" s="29"/>
      <c r="J137" s="29"/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5" s="11" customFormat="1" ht="29.25" customHeight="1">
      <c r="A138" s="123"/>
      <c r="B138" s="124"/>
      <c r="C138" s="125" t="s">
        <v>155</v>
      </c>
      <c r="D138" s="126" t="s">
        <v>64</v>
      </c>
      <c r="E138" s="126" t="s">
        <v>60</v>
      </c>
      <c r="F138" s="126" t="s">
        <v>61</v>
      </c>
      <c r="G138" s="126" t="s">
        <v>156</v>
      </c>
      <c r="H138" s="126" t="s">
        <v>157</v>
      </c>
      <c r="I138" s="126" t="s">
        <v>158</v>
      </c>
      <c r="J138" s="126" t="s">
        <v>129</v>
      </c>
      <c r="K138" s="127" t="s">
        <v>159</v>
      </c>
      <c r="L138" s="128"/>
      <c r="M138" s="59" t="s">
        <v>1</v>
      </c>
      <c r="N138" s="60" t="s">
        <v>43</v>
      </c>
      <c r="O138" s="60" t="s">
        <v>160</v>
      </c>
      <c r="P138" s="60" t="s">
        <v>161</v>
      </c>
      <c r="Q138" s="60" t="s">
        <v>162</v>
      </c>
      <c r="R138" s="60" t="s">
        <v>163</v>
      </c>
      <c r="S138" s="60" t="s">
        <v>164</v>
      </c>
      <c r="T138" s="61" t="s">
        <v>165</v>
      </c>
      <c r="U138" s="123"/>
      <c r="V138" s="123"/>
      <c r="W138" s="123"/>
      <c r="X138" s="123"/>
      <c r="Y138" s="123"/>
      <c r="Z138" s="123"/>
      <c r="AA138" s="123"/>
      <c r="AB138" s="123"/>
      <c r="AC138" s="123"/>
      <c r="AD138" s="123"/>
      <c r="AE138" s="123"/>
    </row>
    <row r="139" spans="1:65" s="2" customFormat="1" ht="22.9" customHeight="1">
      <c r="A139" s="29"/>
      <c r="B139" s="30"/>
      <c r="C139" s="66" t="s">
        <v>166</v>
      </c>
      <c r="D139" s="29"/>
      <c r="E139" s="29"/>
      <c r="F139" s="29"/>
      <c r="G139" s="29"/>
      <c r="H139" s="29"/>
      <c r="I139" s="29"/>
      <c r="J139" s="129">
        <f>BK139</f>
        <v>697430.78</v>
      </c>
      <c r="K139" s="29"/>
      <c r="L139" s="30"/>
      <c r="M139" s="62"/>
      <c r="N139" s="53"/>
      <c r="O139" s="63"/>
      <c r="P139" s="130">
        <f>P140+P183+P230+P233</f>
        <v>240.32745899999995</v>
      </c>
      <c r="Q139" s="63"/>
      <c r="R139" s="130">
        <f>R140+R183+R230+R233</f>
        <v>4.9957897300000003</v>
      </c>
      <c r="S139" s="63"/>
      <c r="T139" s="131">
        <f>T140+T183+T230+T233</f>
        <v>1.2269199999999998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78</v>
      </c>
      <c r="AU139" s="17" t="s">
        <v>131</v>
      </c>
      <c r="BK139" s="132">
        <f>BK140+BK183+BK230+BK233</f>
        <v>697430.78</v>
      </c>
    </row>
    <row r="140" spans="1:65" s="12" customFormat="1" ht="25.9" customHeight="1">
      <c r="B140" s="133"/>
      <c r="D140" s="134" t="s">
        <v>78</v>
      </c>
      <c r="E140" s="135" t="s">
        <v>167</v>
      </c>
      <c r="F140" s="135" t="s">
        <v>168</v>
      </c>
      <c r="J140" s="136">
        <f>BK140</f>
        <v>47538.54</v>
      </c>
      <c r="L140" s="133"/>
      <c r="M140" s="137"/>
      <c r="N140" s="138"/>
      <c r="O140" s="138"/>
      <c r="P140" s="139">
        <f>P141+P149+P151+P164+P174+P181</f>
        <v>81.332722999999987</v>
      </c>
      <c r="Q140" s="138"/>
      <c r="R140" s="139">
        <f>R141+R149+R151+R164+R174+R181</f>
        <v>3.8662823799999999</v>
      </c>
      <c r="S140" s="138"/>
      <c r="T140" s="140">
        <f>T141+T149+T151+T164+T174+T181</f>
        <v>0.84749999999999992</v>
      </c>
      <c r="AR140" s="134" t="s">
        <v>19</v>
      </c>
      <c r="AT140" s="141" t="s">
        <v>78</v>
      </c>
      <c r="AU140" s="141" t="s">
        <v>79</v>
      </c>
      <c r="AY140" s="134" t="s">
        <v>169</v>
      </c>
      <c r="BK140" s="142">
        <f>BK141+BK149+BK151+BK164+BK174+BK181</f>
        <v>47538.54</v>
      </c>
    </row>
    <row r="141" spans="1:65" s="12" customFormat="1" ht="22.9" customHeight="1">
      <c r="B141" s="133"/>
      <c r="D141" s="134" t="s">
        <v>78</v>
      </c>
      <c r="E141" s="143" t="s">
        <v>170</v>
      </c>
      <c r="F141" s="143" t="s">
        <v>171</v>
      </c>
      <c r="J141" s="144">
        <f>BK141</f>
        <v>1827.2</v>
      </c>
      <c r="L141" s="133"/>
      <c r="M141" s="137"/>
      <c r="N141" s="138"/>
      <c r="O141" s="138"/>
      <c r="P141" s="139">
        <f>SUM(P142:P148)</f>
        <v>2.3979999999999997</v>
      </c>
      <c r="Q141" s="138"/>
      <c r="R141" s="139">
        <f>SUM(R142:R148)</f>
        <v>0.26894750000000001</v>
      </c>
      <c r="S141" s="138"/>
      <c r="T141" s="140">
        <f>SUM(T142:T148)</f>
        <v>0</v>
      </c>
      <c r="AR141" s="134" t="s">
        <v>19</v>
      </c>
      <c r="AT141" s="141" t="s">
        <v>78</v>
      </c>
      <c r="AU141" s="141" t="s">
        <v>19</v>
      </c>
      <c r="AY141" s="134" t="s">
        <v>169</v>
      </c>
      <c r="BK141" s="142">
        <f>SUM(BK142:BK148)</f>
        <v>1827.2</v>
      </c>
    </row>
    <row r="142" spans="1:65" s="2" customFormat="1" ht="21.75" customHeight="1">
      <c r="A142" s="29"/>
      <c r="B142" s="145"/>
      <c r="C142" s="146" t="s">
        <v>19</v>
      </c>
      <c r="D142" s="146" t="s">
        <v>172</v>
      </c>
      <c r="E142" s="147" t="s">
        <v>180</v>
      </c>
      <c r="F142" s="148" t="s">
        <v>181</v>
      </c>
      <c r="G142" s="149" t="s">
        <v>182</v>
      </c>
      <c r="H142" s="150">
        <v>2.1999999999999999E-2</v>
      </c>
      <c r="I142" s="151">
        <v>42100</v>
      </c>
      <c r="J142" s="151">
        <f>ROUND(I142*H142,2)</f>
        <v>926.2</v>
      </c>
      <c r="K142" s="148" t="s">
        <v>183</v>
      </c>
      <c r="L142" s="30"/>
      <c r="M142" s="152" t="s">
        <v>1</v>
      </c>
      <c r="N142" s="153" t="s">
        <v>44</v>
      </c>
      <c r="O142" s="154">
        <v>40.5</v>
      </c>
      <c r="P142" s="154">
        <f>O142*H142</f>
        <v>0.8909999999999999</v>
      </c>
      <c r="Q142" s="154">
        <v>1.0900000000000001</v>
      </c>
      <c r="R142" s="154">
        <f>Q142*H142</f>
        <v>2.3980000000000001E-2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177</v>
      </c>
      <c r="AT142" s="156" t="s">
        <v>172</v>
      </c>
      <c r="AU142" s="156" t="s">
        <v>87</v>
      </c>
      <c r="AY142" s="17" t="s">
        <v>169</v>
      </c>
      <c r="BE142" s="157">
        <f>IF(N142="základní",J142,0)</f>
        <v>926.2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19</v>
      </c>
      <c r="BK142" s="157">
        <f>ROUND(I142*H142,2)</f>
        <v>926.2</v>
      </c>
      <c r="BL142" s="17" t="s">
        <v>177</v>
      </c>
      <c r="BM142" s="156" t="s">
        <v>789</v>
      </c>
    </row>
    <row r="143" spans="1:65" s="13" customFormat="1">
      <c r="B143" s="158"/>
      <c r="D143" s="159" t="s">
        <v>179</v>
      </c>
      <c r="E143" s="160" t="s">
        <v>1</v>
      </c>
      <c r="F143" s="161" t="s">
        <v>790</v>
      </c>
      <c r="H143" s="162">
        <v>2.1999999999999999E-2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179</v>
      </c>
      <c r="AU143" s="160" t="s">
        <v>87</v>
      </c>
      <c r="AV143" s="13" t="s">
        <v>87</v>
      </c>
      <c r="AW143" s="13" t="s">
        <v>34</v>
      </c>
      <c r="AX143" s="13" t="s">
        <v>19</v>
      </c>
      <c r="AY143" s="160" t="s">
        <v>169</v>
      </c>
    </row>
    <row r="144" spans="1:65" s="2" customFormat="1" ht="21.75" customHeight="1">
      <c r="A144" s="29"/>
      <c r="B144" s="145"/>
      <c r="C144" s="146" t="s">
        <v>87</v>
      </c>
      <c r="D144" s="146" t="s">
        <v>172</v>
      </c>
      <c r="E144" s="147" t="s">
        <v>205</v>
      </c>
      <c r="F144" s="148" t="s">
        <v>206</v>
      </c>
      <c r="G144" s="149" t="s">
        <v>189</v>
      </c>
      <c r="H144" s="150">
        <v>0.25</v>
      </c>
      <c r="I144" s="151">
        <v>661</v>
      </c>
      <c r="J144" s="151">
        <f>ROUND(I144*H144,2)</f>
        <v>165.25</v>
      </c>
      <c r="K144" s="148" t="s">
        <v>183</v>
      </c>
      <c r="L144" s="30"/>
      <c r="M144" s="152" t="s">
        <v>1</v>
      </c>
      <c r="N144" s="153" t="s">
        <v>44</v>
      </c>
      <c r="O144" s="154">
        <v>1.21</v>
      </c>
      <c r="P144" s="154">
        <f>O144*H144</f>
        <v>0.30249999999999999</v>
      </c>
      <c r="Q144" s="154">
        <v>0.17818000000000001</v>
      </c>
      <c r="R144" s="154">
        <f>Q144*H144</f>
        <v>4.4545000000000001E-2</v>
      </c>
      <c r="S144" s="154">
        <v>0</v>
      </c>
      <c r="T144" s="15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177</v>
      </c>
      <c r="AT144" s="156" t="s">
        <v>172</v>
      </c>
      <c r="AU144" s="156" t="s">
        <v>87</v>
      </c>
      <c r="AY144" s="17" t="s">
        <v>169</v>
      </c>
      <c r="BE144" s="157">
        <f>IF(N144="základní",J144,0)</f>
        <v>165.25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19</v>
      </c>
      <c r="BK144" s="157">
        <f>ROUND(I144*H144,2)</f>
        <v>165.25</v>
      </c>
      <c r="BL144" s="17" t="s">
        <v>177</v>
      </c>
      <c r="BM144" s="156" t="s">
        <v>791</v>
      </c>
    </row>
    <row r="145" spans="1:65" s="13" customFormat="1">
      <c r="B145" s="158"/>
      <c r="D145" s="159" t="s">
        <v>179</v>
      </c>
      <c r="E145" s="160" t="s">
        <v>1</v>
      </c>
      <c r="F145" s="161" t="s">
        <v>792</v>
      </c>
      <c r="H145" s="162">
        <v>0.25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179</v>
      </c>
      <c r="AU145" s="160" t="s">
        <v>87</v>
      </c>
      <c r="AV145" s="13" t="s">
        <v>87</v>
      </c>
      <c r="AW145" s="13" t="s">
        <v>34</v>
      </c>
      <c r="AX145" s="13" t="s">
        <v>19</v>
      </c>
      <c r="AY145" s="160" t="s">
        <v>169</v>
      </c>
    </row>
    <row r="146" spans="1:65" s="2" customFormat="1" ht="16.5" customHeight="1">
      <c r="A146" s="29"/>
      <c r="B146" s="145"/>
      <c r="C146" s="146" t="s">
        <v>170</v>
      </c>
      <c r="D146" s="146" t="s">
        <v>172</v>
      </c>
      <c r="E146" s="147" t="s">
        <v>211</v>
      </c>
      <c r="F146" s="148" t="s">
        <v>212</v>
      </c>
      <c r="G146" s="149" t="s">
        <v>189</v>
      </c>
      <c r="H146" s="150">
        <v>0.75</v>
      </c>
      <c r="I146" s="151">
        <v>981</v>
      </c>
      <c r="J146" s="151">
        <f>ROUND(I146*H146,2)</f>
        <v>735.75</v>
      </c>
      <c r="K146" s="148" t="s">
        <v>183</v>
      </c>
      <c r="L146" s="30"/>
      <c r="M146" s="152" t="s">
        <v>1</v>
      </c>
      <c r="N146" s="153" t="s">
        <v>44</v>
      </c>
      <c r="O146" s="154">
        <v>1.6060000000000001</v>
      </c>
      <c r="P146" s="154">
        <f>O146*H146</f>
        <v>1.2045000000000001</v>
      </c>
      <c r="Q146" s="154">
        <v>0.26723000000000002</v>
      </c>
      <c r="R146" s="154">
        <f>Q146*H146</f>
        <v>0.2004225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177</v>
      </c>
      <c r="AT146" s="156" t="s">
        <v>172</v>
      </c>
      <c r="AU146" s="156" t="s">
        <v>87</v>
      </c>
      <c r="AY146" s="17" t="s">
        <v>169</v>
      </c>
      <c r="BE146" s="157">
        <f>IF(N146="základní",J146,0)</f>
        <v>735.75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19</v>
      </c>
      <c r="BK146" s="157">
        <f>ROUND(I146*H146,2)</f>
        <v>735.75</v>
      </c>
      <c r="BL146" s="17" t="s">
        <v>177</v>
      </c>
      <c r="BM146" s="156" t="s">
        <v>793</v>
      </c>
    </row>
    <row r="147" spans="1:65" s="14" customFormat="1">
      <c r="B147" s="166"/>
      <c r="D147" s="159" t="s">
        <v>179</v>
      </c>
      <c r="E147" s="167" t="s">
        <v>1</v>
      </c>
      <c r="F147" s="168" t="s">
        <v>794</v>
      </c>
      <c r="H147" s="167" t="s">
        <v>1</v>
      </c>
      <c r="L147" s="166"/>
      <c r="M147" s="169"/>
      <c r="N147" s="170"/>
      <c r="O147" s="170"/>
      <c r="P147" s="170"/>
      <c r="Q147" s="170"/>
      <c r="R147" s="170"/>
      <c r="S147" s="170"/>
      <c r="T147" s="171"/>
      <c r="AT147" s="167" t="s">
        <v>179</v>
      </c>
      <c r="AU147" s="167" t="s">
        <v>87</v>
      </c>
      <c r="AV147" s="14" t="s">
        <v>19</v>
      </c>
      <c r="AW147" s="14" t="s">
        <v>34</v>
      </c>
      <c r="AX147" s="14" t="s">
        <v>79</v>
      </c>
      <c r="AY147" s="167" t="s">
        <v>169</v>
      </c>
    </row>
    <row r="148" spans="1:65" s="13" customFormat="1">
      <c r="B148" s="158"/>
      <c r="D148" s="159" t="s">
        <v>179</v>
      </c>
      <c r="E148" s="160" t="s">
        <v>1</v>
      </c>
      <c r="F148" s="161" t="s">
        <v>795</v>
      </c>
      <c r="H148" s="162">
        <v>0.75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179</v>
      </c>
      <c r="AU148" s="160" t="s">
        <v>87</v>
      </c>
      <c r="AV148" s="13" t="s">
        <v>87</v>
      </c>
      <c r="AW148" s="13" t="s">
        <v>34</v>
      </c>
      <c r="AX148" s="13" t="s">
        <v>19</v>
      </c>
      <c r="AY148" s="160" t="s">
        <v>169</v>
      </c>
    </row>
    <row r="149" spans="1:65" s="12" customFormat="1" ht="22.9" customHeight="1">
      <c r="B149" s="133"/>
      <c r="D149" s="134" t="s">
        <v>78</v>
      </c>
      <c r="E149" s="143" t="s">
        <v>177</v>
      </c>
      <c r="F149" s="143" t="s">
        <v>217</v>
      </c>
      <c r="J149" s="144">
        <f>BK149</f>
        <v>416</v>
      </c>
      <c r="L149" s="133"/>
      <c r="M149" s="137"/>
      <c r="N149" s="138"/>
      <c r="O149" s="138"/>
      <c r="P149" s="139">
        <f>P150</f>
        <v>0.8</v>
      </c>
      <c r="Q149" s="138"/>
      <c r="R149" s="139">
        <f>R150</f>
        <v>9.1120000000000007E-2</v>
      </c>
      <c r="S149" s="138"/>
      <c r="T149" s="140">
        <f>T150</f>
        <v>0</v>
      </c>
      <c r="AR149" s="134" t="s">
        <v>19</v>
      </c>
      <c r="AT149" s="141" t="s">
        <v>78</v>
      </c>
      <c r="AU149" s="141" t="s">
        <v>19</v>
      </c>
      <c r="AY149" s="134" t="s">
        <v>169</v>
      </c>
      <c r="BK149" s="142">
        <f>BK150</f>
        <v>416</v>
      </c>
    </row>
    <row r="150" spans="1:65" s="2" customFormat="1" ht="16.5" customHeight="1">
      <c r="A150" s="29"/>
      <c r="B150" s="145"/>
      <c r="C150" s="146" t="s">
        <v>177</v>
      </c>
      <c r="D150" s="146" t="s">
        <v>172</v>
      </c>
      <c r="E150" s="147" t="s">
        <v>219</v>
      </c>
      <c r="F150" s="148" t="s">
        <v>220</v>
      </c>
      <c r="G150" s="149" t="s">
        <v>175</v>
      </c>
      <c r="H150" s="150">
        <v>4</v>
      </c>
      <c r="I150" s="151">
        <v>104</v>
      </c>
      <c r="J150" s="151">
        <f>ROUND(I150*H150,2)</f>
        <v>416</v>
      </c>
      <c r="K150" s="148" t="s">
        <v>183</v>
      </c>
      <c r="L150" s="30"/>
      <c r="M150" s="152" t="s">
        <v>1</v>
      </c>
      <c r="N150" s="153" t="s">
        <v>44</v>
      </c>
      <c r="O150" s="154">
        <v>0.2</v>
      </c>
      <c r="P150" s="154">
        <f>O150*H150</f>
        <v>0.8</v>
      </c>
      <c r="Q150" s="154">
        <v>2.2780000000000002E-2</v>
      </c>
      <c r="R150" s="154">
        <f>Q150*H150</f>
        <v>9.1120000000000007E-2</v>
      </c>
      <c r="S150" s="154">
        <v>0</v>
      </c>
      <c r="T150" s="155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177</v>
      </c>
      <c r="AT150" s="156" t="s">
        <v>172</v>
      </c>
      <c r="AU150" s="156" t="s">
        <v>87</v>
      </c>
      <c r="AY150" s="17" t="s">
        <v>169</v>
      </c>
      <c r="BE150" s="157">
        <f>IF(N150="základní",J150,0)</f>
        <v>416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19</v>
      </c>
      <c r="BK150" s="157">
        <f>ROUND(I150*H150,2)</f>
        <v>416</v>
      </c>
      <c r="BL150" s="17" t="s">
        <v>177</v>
      </c>
      <c r="BM150" s="156" t="s">
        <v>796</v>
      </c>
    </row>
    <row r="151" spans="1:65" s="12" customFormat="1" ht="22.9" customHeight="1">
      <c r="B151" s="133"/>
      <c r="D151" s="134" t="s">
        <v>78</v>
      </c>
      <c r="E151" s="143" t="s">
        <v>204</v>
      </c>
      <c r="F151" s="143" t="s">
        <v>222</v>
      </c>
      <c r="J151" s="144">
        <f>BK151</f>
        <v>12815.380000000001</v>
      </c>
      <c r="L151" s="133"/>
      <c r="M151" s="137"/>
      <c r="N151" s="138"/>
      <c r="O151" s="138"/>
      <c r="P151" s="139">
        <f>SUM(P152:P163)</f>
        <v>19.431059999999999</v>
      </c>
      <c r="Q151" s="138"/>
      <c r="R151" s="139">
        <f>SUM(R152:R163)</f>
        <v>3.4514148799999997</v>
      </c>
      <c r="S151" s="138"/>
      <c r="T151" s="140">
        <f>SUM(T152:T163)</f>
        <v>0</v>
      </c>
      <c r="AR151" s="134" t="s">
        <v>19</v>
      </c>
      <c r="AT151" s="141" t="s">
        <v>78</v>
      </c>
      <c r="AU151" s="141" t="s">
        <v>19</v>
      </c>
      <c r="AY151" s="134" t="s">
        <v>169</v>
      </c>
      <c r="BK151" s="142">
        <f>SUM(BK152:BK163)</f>
        <v>12815.380000000001</v>
      </c>
    </row>
    <row r="152" spans="1:65" s="2" customFormat="1" ht="21.75" customHeight="1">
      <c r="A152" s="29"/>
      <c r="B152" s="145"/>
      <c r="C152" s="146" t="s">
        <v>199</v>
      </c>
      <c r="D152" s="146" t="s">
        <v>172</v>
      </c>
      <c r="E152" s="147" t="s">
        <v>239</v>
      </c>
      <c r="F152" s="148" t="s">
        <v>240</v>
      </c>
      <c r="G152" s="149" t="s">
        <v>175</v>
      </c>
      <c r="H152" s="150">
        <v>2</v>
      </c>
      <c r="I152" s="151">
        <v>1640</v>
      </c>
      <c r="J152" s="151">
        <f>ROUND(I152*H152,2)</f>
        <v>3280</v>
      </c>
      <c r="K152" s="148" t="s">
        <v>183</v>
      </c>
      <c r="L152" s="30"/>
      <c r="M152" s="152" t="s">
        <v>1</v>
      </c>
      <c r="N152" s="153" t="s">
        <v>44</v>
      </c>
      <c r="O152" s="154">
        <v>2.431</v>
      </c>
      <c r="P152" s="154">
        <f>O152*H152</f>
        <v>4.8620000000000001</v>
      </c>
      <c r="Q152" s="154">
        <v>0.1575</v>
      </c>
      <c r="R152" s="154">
        <f>Q152*H152</f>
        <v>0.315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177</v>
      </c>
      <c r="AT152" s="156" t="s">
        <v>172</v>
      </c>
      <c r="AU152" s="156" t="s">
        <v>87</v>
      </c>
      <c r="AY152" s="17" t="s">
        <v>169</v>
      </c>
      <c r="BE152" s="157">
        <f>IF(N152="základní",J152,0)</f>
        <v>3280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19</v>
      </c>
      <c r="BK152" s="157">
        <f>ROUND(I152*H152,2)</f>
        <v>3280</v>
      </c>
      <c r="BL152" s="17" t="s">
        <v>177</v>
      </c>
      <c r="BM152" s="156" t="s">
        <v>797</v>
      </c>
    </row>
    <row r="153" spans="1:65" s="14" customFormat="1">
      <c r="B153" s="166"/>
      <c r="D153" s="159" t="s">
        <v>179</v>
      </c>
      <c r="E153" s="167" t="s">
        <v>1</v>
      </c>
      <c r="F153" s="168" t="s">
        <v>798</v>
      </c>
      <c r="H153" s="167" t="s">
        <v>1</v>
      </c>
      <c r="L153" s="166"/>
      <c r="M153" s="169"/>
      <c r="N153" s="170"/>
      <c r="O153" s="170"/>
      <c r="P153" s="170"/>
      <c r="Q153" s="170"/>
      <c r="R153" s="170"/>
      <c r="S153" s="170"/>
      <c r="T153" s="171"/>
      <c r="AT153" s="167" t="s">
        <v>179</v>
      </c>
      <c r="AU153" s="167" t="s">
        <v>87</v>
      </c>
      <c r="AV153" s="14" t="s">
        <v>19</v>
      </c>
      <c r="AW153" s="14" t="s">
        <v>34</v>
      </c>
      <c r="AX153" s="14" t="s">
        <v>79</v>
      </c>
      <c r="AY153" s="167" t="s">
        <v>169</v>
      </c>
    </row>
    <row r="154" spans="1:65" s="13" customFormat="1">
      <c r="B154" s="158"/>
      <c r="D154" s="159" t="s">
        <v>179</v>
      </c>
      <c r="E154" s="160" t="s">
        <v>1</v>
      </c>
      <c r="F154" s="161" t="s">
        <v>87</v>
      </c>
      <c r="H154" s="162">
        <v>2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179</v>
      </c>
      <c r="AU154" s="160" t="s">
        <v>87</v>
      </c>
      <c r="AV154" s="13" t="s">
        <v>87</v>
      </c>
      <c r="AW154" s="13" t="s">
        <v>34</v>
      </c>
      <c r="AX154" s="13" t="s">
        <v>19</v>
      </c>
      <c r="AY154" s="160" t="s">
        <v>169</v>
      </c>
    </row>
    <row r="155" spans="1:65" s="2" customFormat="1" ht="21.75" customHeight="1">
      <c r="A155" s="29"/>
      <c r="B155" s="145"/>
      <c r="C155" s="146" t="s">
        <v>204</v>
      </c>
      <c r="D155" s="146" t="s">
        <v>172</v>
      </c>
      <c r="E155" s="147" t="s">
        <v>244</v>
      </c>
      <c r="F155" s="148" t="s">
        <v>245</v>
      </c>
      <c r="G155" s="149" t="s">
        <v>189</v>
      </c>
      <c r="H155" s="150">
        <v>4.0999999999999996</v>
      </c>
      <c r="I155" s="151">
        <v>239</v>
      </c>
      <c r="J155" s="151">
        <f>ROUND(I155*H155,2)</f>
        <v>979.9</v>
      </c>
      <c r="K155" s="148" t="s">
        <v>183</v>
      </c>
      <c r="L155" s="30"/>
      <c r="M155" s="152" t="s">
        <v>1</v>
      </c>
      <c r="N155" s="153" t="s">
        <v>44</v>
      </c>
      <c r="O155" s="154">
        <v>0.40500000000000003</v>
      </c>
      <c r="P155" s="154">
        <f>O155*H155</f>
        <v>1.6604999999999999</v>
      </c>
      <c r="Q155" s="154">
        <v>2.6200000000000001E-2</v>
      </c>
      <c r="R155" s="154">
        <f>Q155*H155</f>
        <v>0.10742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177</v>
      </c>
      <c r="AT155" s="156" t="s">
        <v>172</v>
      </c>
      <c r="AU155" s="156" t="s">
        <v>87</v>
      </c>
      <c r="AY155" s="17" t="s">
        <v>169</v>
      </c>
      <c r="BE155" s="157">
        <f>IF(N155="základní",J155,0)</f>
        <v>979.9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19</v>
      </c>
      <c r="BK155" s="157">
        <f>ROUND(I155*H155,2)</f>
        <v>979.9</v>
      </c>
      <c r="BL155" s="17" t="s">
        <v>177</v>
      </c>
      <c r="BM155" s="156" t="s">
        <v>799</v>
      </c>
    </row>
    <row r="156" spans="1:65" s="2" customFormat="1" ht="21.75" customHeight="1">
      <c r="A156" s="29"/>
      <c r="B156" s="145"/>
      <c r="C156" s="146" t="s">
        <v>210</v>
      </c>
      <c r="D156" s="146" t="s">
        <v>172</v>
      </c>
      <c r="E156" s="147" t="s">
        <v>256</v>
      </c>
      <c r="F156" s="148" t="s">
        <v>257</v>
      </c>
      <c r="G156" s="149" t="s">
        <v>258</v>
      </c>
      <c r="H156" s="150">
        <v>15.7</v>
      </c>
      <c r="I156" s="151">
        <v>164</v>
      </c>
      <c r="J156" s="151">
        <f>ROUND(I156*H156,2)</f>
        <v>2574.8000000000002</v>
      </c>
      <c r="K156" s="148" t="s">
        <v>183</v>
      </c>
      <c r="L156" s="30"/>
      <c r="M156" s="152" t="s">
        <v>1</v>
      </c>
      <c r="N156" s="153" t="s">
        <v>44</v>
      </c>
      <c r="O156" s="154">
        <v>0.37</v>
      </c>
      <c r="P156" s="154">
        <f>O156*H156</f>
        <v>5.8089999999999993</v>
      </c>
      <c r="Q156" s="154">
        <v>1.5E-3</v>
      </c>
      <c r="R156" s="154">
        <f>Q156*H156</f>
        <v>2.3549999999999998E-2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177</v>
      </c>
      <c r="AT156" s="156" t="s">
        <v>172</v>
      </c>
      <c r="AU156" s="156" t="s">
        <v>87</v>
      </c>
      <c r="AY156" s="17" t="s">
        <v>169</v>
      </c>
      <c r="BE156" s="157">
        <f>IF(N156="základní",J156,0)</f>
        <v>2574.8000000000002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19</v>
      </c>
      <c r="BK156" s="157">
        <f>ROUND(I156*H156,2)</f>
        <v>2574.8000000000002</v>
      </c>
      <c r="BL156" s="17" t="s">
        <v>177</v>
      </c>
      <c r="BM156" s="156" t="s">
        <v>800</v>
      </c>
    </row>
    <row r="157" spans="1:65" s="14" customFormat="1">
      <c r="B157" s="166"/>
      <c r="D157" s="159" t="s">
        <v>179</v>
      </c>
      <c r="E157" s="167" t="s">
        <v>1</v>
      </c>
      <c r="F157" s="168" t="s">
        <v>260</v>
      </c>
      <c r="H157" s="167" t="s">
        <v>1</v>
      </c>
      <c r="L157" s="166"/>
      <c r="M157" s="169"/>
      <c r="N157" s="170"/>
      <c r="O157" s="170"/>
      <c r="P157" s="170"/>
      <c r="Q157" s="170"/>
      <c r="R157" s="170"/>
      <c r="S157" s="170"/>
      <c r="T157" s="171"/>
      <c r="AT157" s="167" t="s">
        <v>179</v>
      </c>
      <c r="AU157" s="167" t="s">
        <v>87</v>
      </c>
      <c r="AV157" s="14" t="s">
        <v>19</v>
      </c>
      <c r="AW157" s="14" t="s">
        <v>34</v>
      </c>
      <c r="AX157" s="14" t="s">
        <v>79</v>
      </c>
      <c r="AY157" s="167" t="s">
        <v>169</v>
      </c>
    </row>
    <row r="158" spans="1:65" s="13" customFormat="1">
      <c r="B158" s="158"/>
      <c r="D158" s="159" t="s">
        <v>179</v>
      </c>
      <c r="E158" s="160" t="s">
        <v>1</v>
      </c>
      <c r="F158" s="161" t="s">
        <v>261</v>
      </c>
      <c r="H158" s="162">
        <v>10</v>
      </c>
      <c r="L158" s="158"/>
      <c r="M158" s="163"/>
      <c r="N158" s="164"/>
      <c r="O158" s="164"/>
      <c r="P158" s="164"/>
      <c r="Q158" s="164"/>
      <c r="R158" s="164"/>
      <c r="S158" s="164"/>
      <c r="T158" s="165"/>
      <c r="AT158" s="160" t="s">
        <v>179</v>
      </c>
      <c r="AU158" s="160" t="s">
        <v>87</v>
      </c>
      <c r="AV158" s="13" t="s">
        <v>87</v>
      </c>
      <c r="AW158" s="13" t="s">
        <v>34</v>
      </c>
      <c r="AX158" s="13" t="s">
        <v>79</v>
      </c>
      <c r="AY158" s="160" t="s">
        <v>169</v>
      </c>
    </row>
    <row r="159" spans="1:65" s="14" customFormat="1">
      <c r="B159" s="166"/>
      <c r="D159" s="159" t="s">
        <v>179</v>
      </c>
      <c r="E159" s="167" t="s">
        <v>1</v>
      </c>
      <c r="F159" s="168" t="s">
        <v>801</v>
      </c>
      <c r="H159" s="167" t="s">
        <v>1</v>
      </c>
      <c r="L159" s="166"/>
      <c r="M159" s="169"/>
      <c r="N159" s="170"/>
      <c r="O159" s="170"/>
      <c r="P159" s="170"/>
      <c r="Q159" s="170"/>
      <c r="R159" s="170"/>
      <c r="S159" s="170"/>
      <c r="T159" s="171"/>
      <c r="AT159" s="167" t="s">
        <v>179</v>
      </c>
      <c r="AU159" s="167" t="s">
        <v>87</v>
      </c>
      <c r="AV159" s="14" t="s">
        <v>19</v>
      </c>
      <c r="AW159" s="14" t="s">
        <v>34</v>
      </c>
      <c r="AX159" s="14" t="s">
        <v>79</v>
      </c>
      <c r="AY159" s="167" t="s">
        <v>169</v>
      </c>
    </row>
    <row r="160" spans="1:65" s="13" customFormat="1">
      <c r="B160" s="158"/>
      <c r="D160" s="159" t="s">
        <v>179</v>
      </c>
      <c r="E160" s="160" t="s">
        <v>1</v>
      </c>
      <c r="F160" s="161" t="s">
        <v>802</v>
      </c>
      <c r="H160" s="162">
        <v>5.7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179</v>
      </c>
      <c r="AU160" s="160" t="s">
        <v>87</v>
      </c>
      <c r="AV160" s="13" t="s">
        <v>87</v>
      </c>
      <c r="AW160" s="13" t="s">
        <v>34</v>
      </c>
      <c r="AX160" s="13" t="s">
        <v>79</v>
      </c>
      <c r="AY160" s="160" t="s">
        <v>169</v>
      </c>
    </row>
    <row r="161" spans="1:65" s="15" customFormat="1">
      <c r="B161" s="172"/>
      <c r="D161" s="159" t="s">
        <v>179</v>
      </c>
      <c r="E161" s="173" t="s">
        <v>1</v>
      </c>
      <c r="F161" s="174" t="s">
        <v>198</v>
      </c>
      <c r="H161" s="175">
        <v>15.7</v>
      </c>
      <c r="L161" s="172"/>
      <c r="M161" s="176"/>
      <c r="N161" s="177"/>
      <c r="O161" s="177"/>
      <c r="P161" s="177"/>
      <c r="Q161" s="177"/>
      <c r="R161" s="177"/>
      <c r="S161" s="177"/>
      <c r="T161" s="178"/>
      <c r="AT161" s="173" t="s">
        <v>179</v>
      </c>
      <c r="AU161" s="173" t="s">
        <v>87</v>
      </c>
      <c r="AV161" s="15" t="s">
        <v>177</v>
      </c>
      <c r="AW161" s="15" t="s">
        <v>34</v>
      </c>
      <c r="AX161" s="15" t="s">
        <v>19</v>
      </c>
      <c r="AY161" s="173" t="s">
        <v>169</v>
      </c>
    </row>
    <row r="162" spans="1:65" s="2" customFormat="1" ht="21.75" customHeight="1">
      <c r="A162" s="29"/>
      <c r="B162" s="145"/>
      <c r="C162" s="146" t="s">
        <v>218</v>
      </c>
      <c r="D162" s="146" t="s">
        <v>172</v>
      </c>
      <c r="E162" s="147" t="s">
        <v>803</v>
      </c>
      <c r="F162" s="148" t="s">
        <v>804</v>
      </c>
      <c r="G162" s="149" t="s">
        <v>805</v>
      </c>
      <c r="H162" s="150">
        <v>1.3320000000000001</v>
      </c>
      <c r="I162" s="151">
        <v>4490</v>
      </c>
      <c r="J162" s="151">
        <f>ROUND(I162*H162,2)</f>
        <v>5980.68</v>
      </c>
      <c r="K162" s="148" t="s">
        <v>183</v>
      </c>
      <c r="L162" s="30"/>
      <c r="M162" s="152" t="s">
        <v>1</v>
      </c>
      <c r="N162" s="153" t="s">
        <v>44</v>
      </c>
      <c r="O162" s="154">
        <v>5.33</v>
      </c>
      <c r="P162" s="154">
        <f>O162*H162</f>
        <v>7.0995600000000003</v>
      </c>
      <c r="Q162" s="154">
        <v>2.2563399999999998</v>
      </c>
      <c r="R162" s="154">
        <f>Q162*H162</f>
        <v>3.0054448799999998</v>
      </c>
      <c r="S162" s="154">
        <v>0</v>
      </c>
      <c r="T162" s="15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177</v>
      </c>
      <c r="AT162" s="156" t="s">
        <v>172</v>
      </c>
      <c r="AU162" s="156" t="s">
        <v>87</v>
      </c>
      <c r="AY162" s="17" t="s">
        <v>169</v>
      </c>
      <c r="BE162" s="157">
        <f>IF(N162="základní",J162,0)</f>
        <v>5980.68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19</v>
      </c>
      <c r="BK162" s="157">
        <f>ROUND(I162*H162,2)</f>
        <v>5980.68</v>
      </c>
      <c r="BL162" s="17" t="s">
        <v>177</v>
      </c>
      <c r="BM162" s="156" t="s">
        <v>806</v>
      </c>
    </row>
    <row r="163" spans="1:65" s="13" customFormat="1">
      <c r="B163" s="158"/>
      <c r="D163" s="159" t="s">
        <v>179</v>
      </c>
      <c r="E163" s="160" t="s">
        <v>1</v>
      </c>
      <c r="F163" s="161" t="s">
        <v>807</v>
      </c>
      <c r="H163" s="162">
        <v>1.3320000000000001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179</v>
      </c>
      <c r="AU163" s="160" t="s">
        <v>87</v>
      </c>
      <c r="AV163" s="13" t="s">
        <v>87</v>
      </c>
      <c r="AW163" s="13" t="s">
        <v>34</v>
      </c>
      <c r="AX163" s="13" t="s">
        <v>19</v>
      </c>
      <c r="AY163" s="160" t="s">
        <v>169</v>
      </c>
    </row>
    <row r="164" spans="1:65" s="12" customFormat="1" ht="22.9" customHeight="1">
      <c r="B164" s="133"/>
      <c r="D164" s="134" t="s">
        <v>78</v>
      </c>
      <c r="E164" s="143" t="s">
        <v>223</v>
      </c>
      <c r="F164" s="143" t="s">
        <v>271</v>
      </c>
      <c r="J164" s="144">
        <f>BK164</f>
        <v>28325</v>
      </c>
      <c r="L164" s="133"/>
      <c r="M164" s="137"/>
      <c r="N164" s="138"/>
      <c r="O164" s="138"/>
      <c r="P164" s="139">
        <f>SUM(P165:P173)</f>
        <v>54.007999999999996</v>
      </c>
      <c r="Q164" s="138"/>
      <c r="R164" s="139">
        <f>SUM(R165:R173)</f>
        <v>5.4800000000000001E-2</v>
      </c>
      <c r="S164" s="138"/>
      <c r="T164" s="140">
        <f>SUM(T165:T173)</f>
        <v>0.84749999999999992</v>
      </c>
      <c r="AR164" s="134" t="s">
        <v>19</v>
      </c>
      <c r="AT164" s="141" t="s">
        <v>78</v>
      </c>
      <c r="AU164" s="141" t="s">
        <v>19</v>
      </c>
      <c r="AY164" s="134" t="s">
        <v>169</v>
      </c>
      <c r="BK164" s="142">
        <f>SUM(BK165:BK173)</f>
        <v>28325</v>
      </c>
    </row>
    <row r="165" spans="1:65" s="2" customFormat="1" ht="21.75" customHeight="1">
      <c r="A165" s="29"/>
      <c r="B165" s="145"/>
      <c r="C165" s="146" t="s">
        <v>223</v>
      </c>
      <c r="D165" s="146" t="s">
        <v>172</v>
      </c>
      <c r="E165" s="147" t="s">
        <v>277</v>
      </c>
      <c r="F165" s="148" t="s">
        <v>278</v>
      </c>
      <c r="G165" s="149" t="s">
        <v>189</v>
      </c>
      <c r="H165" s="150">
        <v>85.5</v>
      </c>
      <c r="I165" s="151">
        <v>108</v>
      </c>
      <c r="J165" s="151">
        <f>ROUND(I165*H165,2)</f>
        <v>9234</v>
      </c>
      <c r="K165" s="148" t="s">
        <v>183</v>
      </c>
      <c r="L165" s="30"/>
      <c r="M165" s="152" t="s">
        <v>1</v>
      </c>
      <c r="N165" s="153" t="s">
        <v>44</v>
      </c>
      <c r="O165" s="154">
        <v>0.308</v>
      </c>
      <c r="P165" s="154">
        <f>O165*H165</f>
        <v>26.334</v>
      </c>
      <c r="Q165" s="154">
        <v>4.0000000000000003E-5</v>
      </c>
      <c r="R165" s="154">
        <f>Q165*H165</f>
        <v>3.4200000000000003E-3</v>
      </c>
      <c r="S165" s="154">
        <v>0</v>
      </c>
      <c r="T165" s="15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177</v>
      </c>
      <c r="AT165" s="156" t="s">
        <v>172</v>
      </c>
      <c r="AU165" s="156" t="s">
        <v>87</v>
      </c>
      <c r="AY165" s="17" t="s">
        <v>169</v>
      </c>
      <c r="BE165" s="157">
        <f>IF(N165="základní",J165,0)</f>
        <v>9234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19</v>
      </c>
      <c r="BK165" s="157">
        <f>ROUND(I165*H165,2)</f>
        <v>9234</v>
      </c>
      <c r="BL165" s="17" t="s">
        <v>177</v>
      </c>
      <c r="BM165" s="156" t="s">
        <v>808</v>
      </c>
    </row>
    <row r="166" spans="1:65" s="2" customFormat="1" ht="16.5" customHeight="1">
      <c r="A166" s="29"/>
      <c r="B166" s="145"/>
      <c r="C166" s="146" t="s">
        <v>24</v>
      </c>
      <c r="D166" s="146" t="s">
        <v>172</v>
      </c>
      <c r="E166" s="147" t="s">
        <v>281</v>
      </c>
      <c r="F166" s="148" t="s">
        <v>282</v>
      </c>
      <c r="G166" s="149" t="s">
        <v>189</v>
      </c>
      <c r="H166" s="150">
        <v>50</v>
      </c>
      <c r="I166" s="151">
        <v>96</v>
      </c>
      <c r="J166" s="151">
        <f>ROUND(I166*H166,2)</f>
        <v>4800</v>
      </c>
      <c r="K166" s="148" t="s">
        <v>1</v>
      </c>
      <c r="L166" s="30"/>
      <c r="M166" s="152" t="s">
        <v>1</v>
      </c>
      <c r="N166" s="153" t="s">
        <v>44</v>
      </c>
      <c r="O166" s="154">
        <v>0.308</v>
      </c>
      <c r="P166" s="154">
        <f>O166*H166</f>
        <v>15.4</v>
      </c>
      <c r="Q166" s="154">
        <v>4.0000000000000003E-5</v>
      </c>
      <c r="R166" s="154">
        <f>Q166*H166</f>
        <v>2E-3</v>
      </c>
      <c r="S166" s="154">
        <v>0</v>
      </c>
      <c r="T166" s="15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177</v>
      </c>
      <c r="AT166" s="156" t="s">
        <v>172</v>
      </c>
      <c r="AU166" s="156" t="s">
        <v>87</v>
      </c>
      <c r="AY166" s="17" t="s">
        <v>169</v>
      </c>
      <c r="BE166" s="157">
        <f>IF(N166="základní",J166,0)</f>
        <v>4800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19</v>
      </c>
      <c r="BK166" s="157">
        <f>ROUND(I166*H166,2)</f>
        <v>4800</v>
      </c>
      <c r="BL166" s="17" t="s">
        <v>177</v>
      </c>
      <c r="BM166" s="156" t="s">
        <v>809</v>
      </c>
    </row>
    <row r="167" spans="1:65" s="2" customFormat="1" ht="21.75" customHeight="1">
      <c r="A167" s="29"/>
      <c r="B167" s="145"/>
      <c r="C167" s="146" t="s">
        <v>232</v>
      </c>
      <c r="D167" s="146" t="s">
        <v>172</v>
      </c>
      <c r="E167" s="147" t="s">
        <v>311</v>
      </c>
      <c r="F167" s="148" t="s">
        <v>312</v>
      </c>
      <c r="G167" s="149" t="s">
        <v>189</v>
      </c>
      <c r="H167" s="150">
        <v>2</v>
      </c>
      <c r="I167" s="151">
        <v>819</v>
      </c>
      <c r="J167" s="151">
        <f>ROUND(I167*H167,2)</f>
        <v>1638</v>
      </c>
      <c r="K167" s="148" t="s">
        <v>183</v>
      </c>
      <c r="L167" s="30"/>
      <c r="M167" s="152" t="s">
        <v>1</v>
      </c>
      <c r="N167" s="153" t="s">
        <v>44</v>
      </c>
      <c r="O167" s="154">
        <v>2.6280000000000001</v>
      </c>
      <c r="P167" s="154">
        <f>O167*H167</f>
        <v>5.2560000000000002</v>
      </c>
      <c r="Q167" s="154">
        <v>0</v>
      </c>
      <c r="R167" s="154">
        <f>Q167*H167</f>
        <v>0</v>
      </c>
      <c r="S167" s="154">
        <v>0.36499999999999999</v>
      </c>
      <c r="T167" s="155">
        <f>S167*H167</f>
        <v>0.73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177</v>
      </c>
      <c r="AT167" s="156" t="s">
        <v>172</v>
      </c>
      <c r="AU167" s="156" t="s">
        <v>87</v>
      </c>
      <c r="AY167" s="17" t="s">
        <v>169</v>
      </c>
      <c r="BE167" s="157">
        <f>IF(N167="základní",J167,0)</f>
        <v>1638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19</v>
      </c>
      <c r="BK167" s="157">
        <f>ROUND(I167*H167,2)</f>
        <v>1638</v>
      </c>
      <c r="BL167" s="17" t="s">
        <v>177</v>
      </c>
      <c r="BM167" s="156" t="s">
        <v>810</v>
      </c>
    </row>
    <row r="168" spans="1:65" s="13" customFormat="1">
      <c r="B168" s="158"/>
      <c r="D168" s="159" t="s">
        <v>179</v>
      </c>
      <c r="E168" s="160" t="s">
        <v>1</v>
      </c>
      <c r="F168" s="161" t="s">
        <v>191</v>
      </c>
      <c r="H168" s="162">
        <v>2</v>
      </c>
      <c r="L168" s="158"/>
      <c r="M168" s="163"/>
      <c r="N168" s="164"/>
      <c r="O168" s="164"/>
      <c r="P168" s="164"/>
      <c r="Q168" s="164"/>
      <c r="R168" s="164"/>
      <c r="S168" s="164"/>
      <c r="T168" s="165"/>
      <c r="AT168" s="160" t="s">
        <v>179</v>
      </c>
      <c r="AU168" s="160" t="s">
        <v>87</v>
      </c>
      <c r="AV168" s="13" t="s">
        <v>87</v>
      </c>
      <c r="AW168" s="13" t="s">
        <v>34</v>
      </c>
      <c r="AX168" s="13" t="s">
        <v>19</v>
      </c>
      <c r="AY168" s="160" t="s">
        <v>169</v>
      </c>
    </row>
    <row r="169" spans="1:65" s="2" customFormat="1" ht="21.75" customHeight="1">
      <c r="A169" s="29"/>
      <c r="B169" s="145"/>
      <c r="C169" s="146" t="s">
        <v>238</v>
      </c>
      <c r="D169" s="146" t="s">
        <v>172</v>
      </c>
      <c r="E169" s="147" t="s">
        <v>811</v>
      </c>
      <c r="F169" s="148" t="s">
        <v>812</v>
      </c>
      <c r="G169" s="149" t="s">
        <v>258</v>
      </c>
      <c r="H169" s="150">
        <v>2.5</v>
      </c>
      <c r="I169" s="151">
        <v>442</v>
      </c>
      <c r="J169" s="151">
        <f>ROUND(I169*H169,2)</f>
        <v>1105</v>
      </c>
      <c r="K169" s="148" t="s">
        <v>183</v>
      </c>
      <c r="L169" s="30"/>
      <c r="M169" s="152" t="s">
        <v>1</v>
      </c>
      <c r="N169" s="153" t="s">
        <v>44</v>
      </c>
      <c r="O169" s="154">
        <v>1.42</v>
      </c>
      <c r="P169" s="154">
        <f>O169*H169</f>
        <v>3.55</v>
      </c>
      <c r="Q169" s="154">
        <v>0</v>
      </c>
      <c r="R169" s="154">
        <f>Q169*H169</f>
        <v>0</v>
      </c>
      <c r="S169" s="154">
        <v>4.7E-2</v>
      </c>
      <c r="T169" s="155">
        <f>S169*H169</f>
        <v>0.11749999999999999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177</v>
      </c>
      <c r="AT169" s="156" t="s">
        <v>172</v>
      </c>
      <c r="AU169" s="156" t="s">
        <v>87</v>
      </c>
      <c r="AY169" s="17" t="s">
        <v>169</v>
      </c>
      <c r="BE169" s="157">
        <f>IF(N169="základní",J169,0)</f>
        <v>1105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19</v>
      </c>
      <c r="BK169" s="157">
        <f>ROUND(I169*H169,2)</f>
        <v>1105</v>
      </c>
      <c r="BL169" s="17" t="s">
        <v>177</v>
      </c>
      <c r="BM169" s="156" t="s">
        <v>813</v>
      </c>
    </row>
    <row r="170" spans="1:65" s="14" customFormat="1">
      <c r="B170" s="166"/>
      <c r="D170" s="159" t="s">
        <v>179</v>
      </c>
      <c r="E170" s="167" t="s">
        <v>1</v>
      </c>
      <c r="F170" s="168" t="s">
        <v>814</v>
      </c>
      <c r="H170" s="167" t="s">
        <v>1</v>
      </c>
      <c r="L170" s="166"/>
      <c r="M170" s="169"/>
      <c r="N170" s="170"/>
      <c r="O170" s="170"/>
      <c r="P170" s="170"/>
      <c r="Q170" s="170"/>
      <c r="R170" s="170"/>
      <c r="S170" s="170"/>
      <c r="T170" s="171"/>
      <c r="AT170" s="167" t="s">
        <v>179</v>
      </c>
      <c r="AU170" s="167" t="s">
        <v>87</v>
      </c>
      <c r="AV170" s="14" t="s">
        <v>19</v>
      </c>
      <c r="AW170" s="14" t="s">
        <v>34</v>
      </c>
      <c r="AX170" s="14" t="s">
        <v>79</v>
      </c>
      <c r="AY170" s="167" t="s">
        <v>169</v>
      </c>
    </row>
    <row r="171" spans="1:65" s="13" customFormat="1">
      <c r="B171" s="158"/>
      <c r="D171" s="159" t="s">
        <v>179</v>
      </c>
      <c r="E171" s="160" t="s">
        <v>1</v>
      </c>
      <c r="F171" s="161" t="s">
        <v>815</v>
      </c>
      <c r="H171" s="162">
        <v>2.5</v>
      </c>
      <c r="L171" s="158"/>
      <c r="M171" s="163"/>
      <c r="N171" s="164"/>
      <c r="O171" s="164"/>
      <c r="P171" s="164"/>
      <c r="Q171" s="164"/>
      <c r="R171" s="164"/>
      <c r="S171" s="164"/>
      <c r="T171" s="165"/>
      <c r="AT171" s="160" t="s">
        <v>179</v>
      </c>
      <c r="AU171" s="160" t="s">
        <v>87</v>
      </c>
      <c r="AV171" s="13" t="s">
        <v>87</v>
      </c>
      <c r="AW171" s="13" t="s">
        <v>34</v>
      </c>
      <c r="AX171" s="13" t="s">
        <v>19</v>
      </c>
      <c r="AY171" s="160" t="s">
        <v>169</v>
      </c>
    </row>
    <row r="172" spans="1:65" s="2" customFormat="1" ht="21.75" customHeight="1">
      <c r="A172" s="29"/>
      <c r="B172" s="145"/>
      <c r="C172" s="146" t="s">
        <v>243</v>
      </c>
      <c r="D172" s="146" t="s">
        <v>172</v>
      </c>
      <c r="E172" s="147" t="s">
        <v>816</v>
      </c>
      <c r="F172" s="148" t="s">
        <v>817</v>
      </c>
      <c r="G172" s="149" t="s">
        <v>258</v>
      </c>
      <c r="H172" s="150">
        <v>1</v>
      </c>
      <c r="I172" s="151">
        <v>1780</v>
      </c>
      <c r="J172" s="151">
        <f>ROUND(I172*H172,2)</f>
        <v>1780</v>
      </c>
      <c r="K172" s="148" t="s">
        <v>183</v>
      </c>
      <c r="L172" s="30"/>
      <c r="M172" s="152" t="s">
        <v>1</v>
      </c>
      <c r="N172" s="153" t="s">
        <v>44</v>
      </c>
      <c r="O172" s="154">
        <v>3.468</v>
      </c>
      <c r="P172" s="154">
        <f>O172*H172</f>
        <v>3.468</v>
      </c>
      <c r="Q172" s="154">
        <v>4.938E-2</v>
      </c>
      <c r="R172" s="154">
        <f>Q172*H172</f>
        <v>4.938E-2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177</v>
      </c>
      <c r="AT172" s="156" t="s">
        <v>172</v>
      </c>
      <c r="AU172" s="156" t="s">
        <v>87</v>
      </c>
      <c r="AY172" s="17" t="s">
        <v>169</v>
      </c>
      <c r="BE172" s="157">
        <f>IF(N172="základní",J172,0)</f>
        <v>1780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19</v>
      </c>
      <c r="BK172" s="157">
        <f>ROUND(I172*H172,2)</f>
        <v>1780</v>
      </c>
      <c r="BL172" s="17" t="s">
        <v>177</v>
      </c>
      <c r="BM172" s="156" t="s">
        <v>818</v>
      </c>
    </row>
    <row r="173" spans="1:65" s="2" customFormat="1" ht="33" customHeight="1">
      <c r="A173" s="29"/>
      <c r="B173" s="145"/>
      <c r="C173" s="146" t="s">
        <v>249</v>
      </c>
      <c r="D173" s="146" t="s">
        <v>172</v>
      </c>
      <c r="E173" s="147" t="s">
        <v>819</v>
      </c>
      <c r="F173" s="148" t="s">
        <v>820</v>
      </c>
      <c r="G173" s="149" t="s">
        <v>258</v>
      </c>
      <c r="H173" s="150">
        <v>37</v>
      </c>
      <c r="I173" s="151">
        <v>264</v>
      </c>
      <c r="J173" s="151">
        <f>ROUND(I173*H173,2)</f>
        <v>9768</v>
      </c>
      <c r="K173" s="148" t="s">
        <v>1</v>
      </c>
      <c r="L173" s="30"/>
      <c r="M173" s="152" t="s">
        <v>1</v>
      </c>
      <c r="N173" s="153" t="s">
        <v>44</v>
      </c>
      <c r="O173" s="154">
        <v>0</v>
      </c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177</v>
      </c>
      <c r="AT173" s="156" t="s">
        <v>172</v>
      </c>
      <c r="AU173" s="156" t="s">
        <v>87</v>
      </c>
      <c r="AY173" s="17" t="s">
        <v>169</v>
      </c>
      <c r="BE173" s="157">
        <f>IF(N173="základní",J173,0)</f>
        <v>9768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19</v>
      </c>
      <c r="BK173" s="157">
        <f>ROUND(I173*H173,2)</f>
        <v>9768</v>
      </c>
      <c r="BL173" s="17" t="s">
        <v>177</v>
      </c>
      <c r="BM173" s="156" t="s">
        <v>821</v>
      </c>
    </row>
    <row r="174" spans="1:65" s="12" customFormat="1" ht="22.9" customHeight="1">
      <c r="B174" s="133"/>
      <c r="D174" s="134" t="s">
        <v>78</v>
      </c>
      <c r="E174" s="143" t="s">
        <v>325</v>
      </c>
      <c r="F174" s="143" t="s">
        <v>326</v>
      </c>
      <c r="J174" s="144">
        <f>BK174</f>
        <v>3045.42</v>
      </c>
      <c r="L174" s="133"/>
      <c r="M174" s="137"/>
      <c r="N174" s="138"/>
      <c r="O174" s="138"/>
      <c r="P174" s="139">
        <f>SUM(P175:P180)</f>
        <v>3.4662750000000004</v>
      </c>
      <c r="Q174" s="138"/>
      <c r="R174" s="139">
        <f>SUM(R175:R180)</f>
        <v>0</v>
      </c>
      <c r="S174" s="138"/>
      <c r="T174" s="140">
        <f>SUM(T175:T180)</f>
        <v>0</v>
      </c>
      <c r="AR174" s="134" t="s">
        <v>19</v>
      </c>
      <c r="AT174" s="141" t="s">
        <v>78</v>
      </c>
      <c r="AU174" s="141" t="s">
        <v>19</v>
      </c>
      <c r="AY174" s="134" t="s">
        <v>169</v>
      </c>
      <c r="BK174" s="142">
        <f>SUM(BK175:BK180)</f>
        <v>3045.42</v>
      </c>
    </row>
    <row r="175" spans="1:65" s="2" customFormat="1" ht="21.75" customHeight="1">
      <c r="A175" s="29"/>
      <c r="B175" s="145"/>
      <c r="C175" s="146" t="s">
        <v>8</v>
      </c>
      <c r="D175" s="146" t="s">
        <v>172</v>
      </c>
      <c r="E175" s="147" t="s">
        <v>328</v>
      </c>
      <c r="F175" s="148" t="s">
        <v>329</v>
      </c>
      <c r="G175" s="149" t="s">
        <v>182</v>
      </c>
      <c r="H175" s="150">
        <v>1.2270000000000001</v>
      </c>
      <c r="I175" s="151">
        <v>754</v>
      </c>
      <c r="J175" s="151">
        <f>ROUND(I175*H175,2)</f>
        <v>925.16</v>
      </c>
      <c r="K175" s="148" t="s">
        <v>183</v>
      </c>
      <c r="L175" s="30"/>
      <c r="M175" s="152" t="s">
        <v>1</v>
      </c>
      <c r="N175" s="153" t="s">
        <v>44</v>
      </c>
      <c r="O175" s="154">
        <v>2.42</v>
      </c>
      <c r="P175" s="154">
        <f>O175*H175</f>
        <v>2.9693400000000003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177</v>
      </c>
      <c r="AT175" s="156" t="s">
        <v>172</v>
      </c>
      <c r="AU175" s="156" t="s">
        <v>87</v>
      </c>
      <c r="AY175" s="17" t="s">
        <v>169</v>
      </c>
      <c r="BE175" s="157">
        <f>IF(N175="základní",J175,0)</f>
        <v>925.16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7" t="s">
        <v>19</v>
      </c>
      <c r="BK175" s="157">
        <f>ROUND(I175*H175,2)</f>
        <v>925.16</v>
      </c>
      <c r="BL175" s="17" t="s">
        <v>177</v>
      </c>
      <c r="BM175" s="156" t="s">
        <v>822</v>
      </c>
    </row>
    <row r="176" spans="1:65" s="2" customFormat="1" ht="21.75" customHeight="1">
      <c r="A176" s="29"/>
      <c r="B176" s="145"/>
      <c r="C176" s="146" t="s">
        <v>262</v>
      </c>
      <c r="D176" s="146" t="s">
        <v>172</v>
      </c>
      <c r="E176" s="147" t="s">
        <v>332</v>
      </c>
      <c r="F176" s="148" t="s">
        <v>333</v>
      </c>
      <c r="G176" s="149" t="s">
        <v>182</v>
      </c>
      <c r="H176" s="150">
        <v>30.675000000000001</v>
      </c>
      <c r="I176" s="151">
        <v>10.199999999999999</v>
      </c>
      <c r="J176" s="151">
        <f>ROUND(I176*H176,2)</f>
        <v>312.89</v>
      </c>
      <c r="K176" s="148" t="s">
        <v>183</v>
      </c>
      <c r="L176" s="30"/>
      <c r="M176" s="152" t="s">
        <v>1</v>
      </c>
      <c r="N176" s="153" t="s">
        <v>44</v>
      </c>
      <c r="O176" s="154">
        <v>6.0000000000000001E-3</v>
      </c>
      <c r="P176" s="154">
        <f>O176*H176</f>
        <v>0.18405000000000002</v>
      </c>
      <c r="Q176" s="154">
        <v>0</v>
      </c>
      <c r="R176" s="154">
        <f>Q176*H176</f>
        <v>0</v>
      </c>
      <c r="S176" s="154">
        <v>0</v>
      </c>
      <c r="T176" s="155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177</v>
      </c>
      <c r="AT176" s="156" t="s">
        <v>172</v>
      </c>
      <c r="AU176" s="156" t="s">
        <v>87</v>
      </c>
      <c r="AY176" s="17" t="s">
        <v>169</v>
      </c>
      <c r="BE176" s="157">
        <f>IF(N176="základní",J176,0)</f>
        <v>312.89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19</v>
      </c>
      <c r="BK176" s="157">
        <f>ROUND(I176*H176,2)</f>
        <v>312.89</v>
      </c>
      <c r="BL176" s="17" t="s">
        <v>177</v>
      </c>
      <c r="BM176" s="156" t="s">
        <v>823</v>
      </c>
    </row>
    <row r="177" spans="1:65" s="14" customFormat="1">
      <c r="B177" s="166"/>
      <c r="D177" s="159" t="s">
        <v>179</v>
      </c>
      <c r="E177" s="167" t="s">
        <v>1</v>
      </c>
      <c r="F177" s="168" t="s">
        <v>824</v>
      </c>
      <c r="H177" s="167" t="s">
        <v>1</v>
      </c>
      <c r="L177" s="166"/>
      <c r="M177" s="169"/>
      <c r="N177" s="170"/>
      <c r="O177" s="170"/>
      <c r="P177" s="170"/>
      <c r="Q177" s="170"/>
      <c r="R177" s="170"/>
      <c r="S177" s="170"/>
      <c r="T177" s="171"/>
      <c r="AT177" s="167" t="s">
        <v>179</v>
      </c>
      <c r="AU177" s="167" t="s">
        <v>87</v>
      </c>
      <c r="AV177" s="14" t="s">
        <v>19</v>
      </c>
      <c r="AW177" s="14" t="s">
        <v>34</v>
      </c>
      <c r="AX177" s="14" t="s">
        <v>79</v>
      </c>
      <c r="AY177" s="167" t="s">
        <v>169</v>
      </c>
    </row>
    <row r="178" spans="1:65" s="13" customFormat="1">
      <c r="B178" s="158"/>
      <c r="D178" s="159" t="s">
        <v>179</v>
      </c>
      <c r="E178" s="160" t="s">
        <v>1</v>
      </c>
      <c r="F178" s="161" t="s">
        <v>825</v>
      </c>
      <c r="H178" s="162">
        <v>30.675000000000001</v>
      </c>
      <c r="L178" s="158"/>
      <c r="M178" s="163"/>
      <c r="N178" s="164"/>
      <c r="O178" s="164"/>
      <c r="P178" s="164"/>
      <c r="Q178" s="164"/>
      <c r="R178" s="164"/>
      <c r="S178" s="164"/>
      <c r="T178" s="165"/>
      <c r="AT178" s="160" t="s">
        <v>179</v>
      </c>
      <c r="AU178" s="160" t="s">
        <v>87</v>
      </c>
      <c r="AV178" s="13" t="s">
        <v>87</v>
      </c>
      <c r="AW178" s="13" t="s">
        <v>34</v>
      </c>
      <c r="AX178" s="13" t="s">
        <v>19</v>
      </c>
      <c r="AY178" s="160" t="s">
        <v>169</v>
      </c>
    </row>
    <row r="179" spans="1:65" s="2" customFormat="1" ht="21.75" customHeight="1">
      <c r="A179" s="29"/>
      <c r="B179" s="145"/>
      <c r="C179" s="146" t="s">
        <v>266</v>
      </c>
      <c r="D179" s="146" t="s">
        <v>172</v>
      </c>
      <c r="E179" s="147" t="s">
        <v>338</v>
      </c>
      <c r="F179" s="148" t="s">
        <v>339</v>
      </c>
      <c r="G179" s="149" t="s">
        <v>182</v>
      </c>
      <c r="H179" s="150">
        <v>1.2270000000000001</v>
      </c>
      <c r="I179" s="151">
        <v>333</v>
      </c>
      <c r="J179" s="151">
        <f>ROUND(I179*H179,2)</f>
        <v>408.59</v>
      </c>
      <c r="K179" s="148" t="s">
        <v>183</v>
      </c>
      <c r="L179" s="30"/>
      <c r="M179" s="152" t="s">
        <v>1</v>
      </c>
      <c r="N179" s="153" t="s">
        <v>44</v>
      </c>
      <c r="O179" s="154">
        <v>0.255</v>
      </c>
      <c r="P179" s="154">
        <f>O179*H179</f>
        <v>0.31288500000000002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6" t="s">
        <v>177</v>
      </c>
      <c r="AT179" s="156" t="s">
        <v>172</v>
      </c>
      <c r="AU179" s="156" t="s">
        <v>87</v>
      </c>
      <c r="AY179" s="17" t="s">
        <v>169</v>
      </c>
      <c r="BE179" s="157">
        <f>IF(N179="základní",J179,0)</f>
        <v>408.59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7" t="s">
        <v>19</v>
      </c>
      <c r="BK179" s="157">
        <f>ROUND(I179*H179,2)</f>
        <v>408.59</v>
      </c>
      <c r="BL179" s="17" t="s">
        <v>177</v>
      </c>
      <c r="BM179" s="156" t="s">
        <v>826</v>
      </c>
    </row>
    <row r="180" spans="1:65" s="2" customFormat="1" ht="21.75" customHeight="1">
      <c r="A180" s="29"/>
      <c r="B180" s="145"/>
      <c r="C180" s="146" t="s">
        <v>272</v>
      </c>
      <c r="D180" s="146" t="s">
        <v>172</v>
      </c>
      <c r="E180" s="147" t="s">
        <v>342</v>
      </c>
      <c r="F180" s="148" t="s">
        <v>343</v>
      </c>
      <c r="G180" s="149" t="s">
        <v>182</v>
      </c>
      <c r="H180" s="150">
        <v>1.2270000000000001</v>
      </c>
      <c r="I180" s="151">
        <v>1140</v>
      </c>
      <c r="J180" s="151">
        <f>ROUND(I180*H180,2)</f>
        <v>1398.78</v>
      </c>
      <c r="K180" s="148" t="s">
        <v>194</v>
      </c>
      <c r="L180" s="30"/>
      <c r="M180" s="152" t="s">
        <v>1</v>
      </c>
      <c r="N180" s="153" t="s">
        <v>44</v>
      </c>
      <c r="O180" s="154">
        <v>0</v>
      </c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177</v>
      </c>
      <c r="AT180" s="156" t="s">
        <v>172</v>
      </c>
      <c r="AU180" s="156" t="s">
        <v>87</v>
      </c>
      <c r="AY180" s="17" t="s">
        <v>169</v>
      </c>
      <c r="BE180" s="157">
        <f>IF(N180="základní",J180,0)</f>
        <v>1398.78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19</v>
      </c>
      <c r="BK180" s="157">
        <f>ROUND(I180*H180,2)</f>
        <v>1398.78</v>
      </c>
      <c r="BL180" s="17" t="s">
        <v>177</v>
      </c>
      <c r="BM180" s="156" t="s">
        <v>827</v>
      </c>
    </row>
    <row r="181" spans="1:65" s="12" customFormat="1" ht="22.9" customHeight="1">
      <c r="B181" s="133"/>
      <c r="D181" s="134" t="s">
        <v>78</v>
      </c>
      <c r="E181" s="143" t="s">
        <v>345</v>
      </c>
      <c r="F181" s="143" t="s">
        <v>346</v>
      </c>
      <c r="J181" s="144">
        <f>BK181</f>
        <v>1109.54</v>
      </c>
      <c r="L181" s="133"/>
      <c r="M181" s="137"/>
      <c r="N181" s="138"/>
      <c r="O181" s="138"/>
      <c r="P181" s="139">
        <f>P182</f>
        <v>1.2293880000000001</v>
      </c>
      <c r="Q181" s="138"/>
      <c r="R181" s="139">
        <f>R182</f>
        <v>0</v>
      </c>
      <c r="S181" s="138"/>
      <c r="T181" s="140">
        <f>T182</f>
        <v>0</v>
      </c>
      <c r="AR181" s="134" t="s">
        <v>19</v>
      </c>
      <c r="AT181" s="141" t="s">
        <v>78</v>
      </c>
      <c r="AU181" s="141" t="s">
        <v>19</v>
      </c>
      <c r="AY181" s="134" t="s">
        <v>169</v>
      </c>
      <c r="BK181" s="142">
        <f>BK182</f>
        <v>1109.54</v>
      </c>
    </row>
    <row r="182" spans="1:65" s="2" customFormat="1" ht="16.5" customHeight="1">
      <c r="A182" s="29"/>
      <c r="B182" s="145"/>
      <c r="C182" s="146" t="s">
        <v>276</v>
      </c>
      <c r="D182" s="146" t="s">
        <v>172</v>
      </c>
      <c r="E182" s="147" t="s">
        <v>348</v>
      </c>
      <c r="F182" s="148" t="s">
        <v>349</v>
      </c>
      <c r="G182" s="149" t="s">
        <v>182</v>
      </c>
      <c r="H182" s="150">
        <v>3.8660000000000001</v>
      </c>
      <c r="I182" s="151">
        <v>287</v>
      </c>
      <c r="J182" s="151">
        <f>ROUND(I182*H182,2)</f>
        <v>1109.54</v>
      </c>
      <c r="K182" s="148" t="s">
        <v>183</v>
      </c>
      <c r="L182" s="30"/>
      <c r="M182" s="152" t="s">
        <v>1</v>
      </c>
      <c r="N182" s="153" t="s">
        <v>44</v>
      </c>
      <c r="O182" s="154">
        <v>0.318</v>
      </c>
      <c r="P182" s="154">
        <f>O182*H182</f>
        <v>1.2293880000000001</v>
      </c>
      <c r="Q182" s="154">
        <v>0</v>
      </c>
      <c r="R182" s="154">
        <f>Q182*H182</f>
        <v>0</v>
      </c>
      <c r="S182" s="154">
        <v>0</v>
      </c>
      <c r="T182" s="155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6" t="s">
        <v>177</v>
      </c>
      <c r="AT182" s="156" t="s">
        <v>172</v>
      </c>
      <c r="AU182" s="156" t="s">
        <v>87</v>
      </c>
      <c r="AY182" s="17" t="s">
        <v>169</v>
      </c>
      <c r="BE182" s="157">
        <f>IF(N182="základní",J182,0)</f>
        <v>1109.54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19</v>
      </c>
      <c r="BK182" s="157">
        <f>ROUND(I182*H182,2)</f>
        <v>1109.54</v>
      </c>
      <c r="BL182" s="17" t="s">
        <v>177</v>
      </c>
      <c r="BM182" s="156" t="s">
        <v>828</v>
      </c>
    </row>
    <row r="183" spans="1:65" s="12" customFormat="1" ht="25.9" customHeight="1">
      <c r="B183" s="133"/>
      <c r="D183" s="134" t="s">
        <v>78</v>
      </c>
      <c r="E183" s="135" t="s">
        <v>351</v>
      </c>
      <c r="F183" s="135" t="s">
        <v>352</v>
      </c>
      <c r="J183" s="136">
        <f>BK183</f>
        <v>369708.68000000005</v>
      </c>
      <c r="L183" s="133"/>
      <c r="M183" s="137"/>
      <c r="N183" s="138"/>
      <c r="O183" s="138"/>
      <c r="P183" s="139">
        <f>P184+P188+P190+P192+P206+P217</f>
        <v>158.99473599999996</v>
      </c>
      <c r="Q183" s="138"/>
      <c r="R183" s="139">
        <f>R184+R188+R190+R192+R206+R217</f>
        <v>1.1295073499999999</v>
      </c>
      <c r="S183" s="138"/>
      <c r="T183" s="140">
        <f>T184+T188+T190+T192+T206+T217</f>
        <v>0.37941999999999998</v>
      </c>
      <c r="AR183" s="134" t="s">
        <v>87</v>
      </c>
      <c r="AT183" s="141" t="s">
        <v>78</v>
      </c>
      <c r="AU183" s="141" t="s">
        <v>79</v>
      </c>
      <c r="AY183" s="134" t="s">
        <v>169</v>
      </c>
      <c r="BK183" s="142">
        <f>BK184+BK188+BK190+BK192+BK206+BK217</f>
        <v>369708.68000000005</v>
      </c>
    </row>
    <row r="184" spans="1:65" s="12" customFormat="1" ht="22.9" customHeight="1">
      <c r="B184" s="133"/>
      <c r="D184" s="134" t="s">
        <v>78</v>
      </c>
      <c r="E184" s="143" t="s">
        <v>829</v>
      </c>
      <c r="F184" s="143" t="s">
        <v>830</v>
      </c>
      <c r="J184" s="144">
        <f>BK184</f>
        <v>117403.6</v>
      </c>
      <c r="L184" s="133"/>
      <c r="M184" s="137"/>
      <c r="N184" s="138"/>
      <c r="O184" s="138"/>
      <c r="P184" s="139">
        <f>SUM(P185:P187)</f>
        <v>48.609799999999993</v>
      </c>
      <c r="Q184" s="138"/>
      <c r="R184" s="139">
        <f>SUM(R185:R187)</f>
        <v>0.35267335000000005</v>
      </c>
      <c r="S184" s="138"/>
      <c r="T184" s="140">
        <f>SUM(T185:T187)</f>
        <v>0</v>
      </c>
      <c r="AR184" s="134" t="s">
        <v>87</v>
      </c>
      <c r="AT184" s="141" t="s">
        <v>78</v>
      </c>
      <c r="AU184" s="141" t="s">
        <v>19</v>
      </c>
      <c r="AY184" s="134" t="s">
        <v>169</v>
      </c>
      <c r="BK184" s="142">
        <f>SUM(BK185:BK187)</f>
        <v>117403.6</v>
      </c>
    </row>
    <row r="185" spans="1:65" s="2" customFormat="1" ht="21.75" customHeight="1">
      <c r="A185" s="29"/>
      <c r="B185" s="145"/>
      <c r="C185" s="146" t="s">
        <v>280</v>
      </c>
      <c r="D185" s="146" t="s">
        <v>172</v>
      </c>
      <c r="E185" s="147" t="s">
        <v>831</v>
      </c>
      <c r="F185" s="148" t="s">
        <v>832</v>
      </c>
      <c r="G185" s="149" t="s">
        <v>189</v>
      </c>
      <c r="H185" s="150">
        <v>84.1</v>
      </c>
      <c r="I185" s="151">
        <v>430</v>
      </c>
      <c r="J185" s="151">
        <f>ROUND(I185*H185,2)</f>
        <v>36163</v>
      </c>
      <c r="K185" s="148" t="s">
        <v>183</v>
      </c>
      <c r="L185" s="30"/>
      <c r="M185" s="152" t="s">
        <v>1</v>
      </c>
      <c r="N185" s="153" t="s">
        <v>44</v>
      </c>
      <c r="O185" s="154">
        <v>0.57799999999999996</v>
      </c>
      <c r="P185" s="154">
        <f>O185*H185</f>
        <v>48.609799999999993</v>
      </c>
      <c r="Q185" s="154">
        <v>1.1800000000000001E-3</v>
      </c>
      <c r="R185" s="154">
        <f>Q185*H185</f>
        <v>9.9237999999999993E-2</v>
      </c>
      <c r="S185" s="154">
        <v>0</v>
      </c>
      <c r="T185" s="155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6" t="s">
        <v>262</v>
      </c>
      <c r="AT185" s="156" t="s">
        <v>172</v>
      </c>
      <c r="AU185" s="156" t="s">
        <v>87</v>
      </c>
      <c r="AY185" s="17" t="s">
        <v>169</v>
      </c>
      <c r="BE185" s="157">
        <f>IF(N185="základní",J185,0)</f>
        <v>36163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7" t="s">
        <v>19</v>
      </c>
      <c r="BK185" s="157">
        <f>ROUND(I185*H185,2)</f>
        <v>36163</v>
      </c>
      <c r="BL185" s="17" t="s">
        <v>262</v>
      </c>
      <c r="BM185" s="156" t="s">
        <v>833</v>
      </c>
    </row>
    <row r="186" spans="1:65" s="2" customFormat="1" ht="16.5" customHeight="1">
      <c r="A186" s="29"/>
      <c r="B186" s="145"/>
      <c r="C186" s="179" t="s">
        <v>7</v>
      </c>
      <c r="D186" s="179" t="s">
        <v>267</v>
      </c>
      <c r="E186" s="180" t="s">
        <v>834</v>
      </c>
      <c r="F186" s="181" t="s">
        <v>835</v>
      </c>
      <c r="G186" s="182" t="s">
        <v>189</v>
      </c>
      <c r="H186" s="183">
        <v>88.305000000000007</v>
      </c>
      <c r="I186" s="184">
        <v>920</v>
      </c>
      <c r="J186" s="184">
        <f>ROUND(I186*H186,2)</f>
        <v>81240.600000000006</v>
      </c>
      <c r="K186" s="181" t="s">
        <v>194</v>
      </c>
      <c r="L186" s="185"/>
      <c r="M186" s="186" t="s">
        <v>1</v>
      </c>
      <c r="N186" s="187" t="s">
        <v>44</v>
      </c>
      <c r="O186" s="154">
        <v>0</v>
      </c>
      <c r="P186" s="154">
        <f>O186*H186</f>
        <v>0</v>
      </c>
      <c r="Q186" s="154">
        <v>2.8700000000000002E-3</v>
      </c>
      <c r="R186" s="154">
        <f>Q186*H186</f>
        <v>0.25343535000000006</v>
      </c>
      <c r="S186" s="154">
        <v>0</v>
      </c>
      <c r="T186" s="15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6" t="s">
        <v>341</v>
      </c>
      <c r="AT186" s="156" t="s">
        <v>267</v>
      </c>
      <c r="AU186" s="156" t="s">
        <v>87</v>
      </c>
      <c r="AY186" s="17" t="s">
        <v>169</v>
      </c>
      <c r="BE186" s="157">
        <f>IF(N186="základní",J186,0)</f>
        <v>81240.600000000006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7" t="s">
        <v>19</v>
      </c>
      <c r="BK186" s="157">
        <f>ROUND(I186*H186,2)</f>
        <v>81240.600000000006</v>
      </c>
      <c r="BL186" s="17" t="s">
        <v>262</v>
      </c>
      <c r="BM186" s="156" t="s">
        <v>836</v>
      </c>
    </row>
    <row r="187" spans="1:65" s="13" customFormat="1">
      <c r="B187" s="158"/>
      <c r="D187" s="159" t="s">
        <v>179</v>
      </c>
      <c r="F187" s="161" t="s">
        <v>837</v>
      </c>
      <c r="H187" s="162">
        <v>88.305000000000007</v>
      </c>
      <c r="L187" s="158"/>
      <c r="M187" s="163"/>
      <c r="N187" s="164"/>
      <c r="O187" s="164"/>
      <c r="P187" s="164"/>
      <c r="Q187" s="164"/>
      <c r="R187" s="164"/>
      <c r="S187" s="164"/>
      <c r="T187" s="165"/>
      <c r="AT187" s="160" t="s">
        <v>179</v>
      </c>
      <c r="AU187" s="160" t="s">
        <v>87</v>
      </c>
      <c r="AV187" s="13" t="s">
        <v>87</v>
      </c>
      <c r="AW187" s="13" t="s">
        <v>3</v>
      </c>
      <c r="AX187" s="13" t="s">
        <v>19</v>
      </c>
      <c r="AY187" s="160" t="s">
        <v>169</v>
      </c>
    </row>
    <row r="188" spans="1:65" s="12" customFormat="1" ht="22.9" customHeight="1">
      <c r="B188" s="133"/>
      <c r="D188" s="134" t="s">
        <v>78</v>
      </c>
      <c r="E188" s="143" t="s">
        <v>372</v>
      </c>
      <c r="F188" s="143" t="s">
        <v>838</v>
      </c>
      <c r="J188" s="144">
        <f>BK188</f>
        <v>62367</v>
      </c>
      <c r="L188" s="133"/>
      <c r="M188" s="137"/>
      <c r="N188" s="138"/>
      <c r="O188" s="138"/>
      <c r="P188" s="139">
        <f>P189</f>
        <v>0</v>
      </c>
      <c r="Q188" s="138"/>
      <c r="R188" s="139">
        <f>R189</f>
        <v>0</v>
      </c>
      <c r="S188" s="138"/>
      <c r="T188" s="140">
        <f>T189</f>
        <v>0</v>
      </c>
      <c r="AR188" s="134" t="s">
        <v>87</v>
      </c>
      <c r="AT188" s="141" t="s">
        <v>78</v>
      </c>
      <c r="AU188" s="141" t="s">
        <v>19</v>
      </c>
      <c r="AY188" s="134" t="s">
        <v>169</v>
      </c>
      <c r="BK188" s="142">
        <f>BK189</f>
        <v>62367</v>
      </c>
    </row>
    <row r="189" spans="1:65" s="2" customFormat="1" ht="16.5" customHeight="1">
      <c r="A189" s="29"/>
      <c r="B189" s="145"/>
      <c r="C189" s="146" t="s">
        <v>287</v>
      </c>
      <c r="D189" s="146" t="s">
        <v>172</v>
      </c>
      <c r="E189" s="147" t="s">
        <v>375</v>
      </c>
      <c r="F189" s="148" t="s">
        <v>376</v>
      </c>
      <c r="G189" s="149" t="s">
        <v>377</v>
      </c>
      <c r="H189" s="150">
        <v>1</v>
      </c>
      <c r="I189" s="151">
        <v>62367</v>
      </c>
      <c r="J189" s="151">
        <f>ROUND(I189*H189,2)</f>
        <v>62367</v>
      </c>
      <c r="K189" s="148" t="s">
        <v>1</v>
      </c>
      <c r="L189" s="30"/>
      <c r="M189" s="152" t="s">
        <v>1</v>
      </c>
      <c r="N189" s="153" t="s">
        <v>44</v>
      </c>
      <c r="O189" s="154">
        <v>0</v>
      </c>
      <c r="P189" s="154">
        <f>O189*H189</f>
        <v>0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6" t="s">
        <v>262</v>
      </c>
      <c r="AT189" s="156" t="s">
        <v>172</v>
      </c>
      <c r="AU189" s="156" t="s">
        <v>87</v>
      </c>
      <c r="AY189" s="17" t="s">
        <v>169</v>
      </c>
      <c r="BE189" s="157">
        <f>IF(N189="základní",J189,0)</f>
        <v>62367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7" t="s">
        <v>19</v>
      </c>
      <c r="BK189" s="157">
        <f>ROUND(I189*H189,2)</f>
        <v>62367</v>
      </c>
      <c r="BL189" s="17" t="s">
        <v>262</v>
      </c>
      <c r="BM189" s="156" t="s">
        <v>839</v>
      </c>
    </row>
    <row r="190" spans="1:65" s="12" customFormat="1" ht="22.9" customHeight="1">
      <c r="B190" s="133"/>
      <c r="D190" s="134" t="s">
        <v>78</v>
      </c>
      <c r="E190" s="143" t="s">
        <v>421</v>
      </c>
      <c r="F190" s="143" t="s">
        <v>422</v>
      </c>
      <c r="J190" s="144">
        <f>BK190</f>
        <v>10900</v>
      </c>
      <c r="L190" s="133"/>
      <c r="M190" s="137"/>
      <c r="N190" s="138"/>
      <c r="O190" s="138"/>
      <c r="P190" s="139">
        <f>P191</f>
        <v>0</v>
      </c>
      <c r="Q190" s="138"/>
      <c r="R190" s="139">
        <f>R191</f>
        <v>0</v>
      </c>
      <c r="S190" s="138"/>
      <c r="T190" s="140">
        <f>T191</f>
        <v>0</v>
      </c>
      <c r="AR190" s="134" t="s">
        <v>87</v>
      </c>
      <c r="AT190" s="141" t="s">
        <v>78</v>
      </c>
      <c r="AU190" s="141" t="s">
        <v>19</v>
      </c>
      <c r="AY190" s="134" t="s">
        <v>169</v>
      </c>
      <c r="BK190" s="142">
        <f>BK191</f>
        <v>10900</v>
      </c>
    </row>
    <row r="191" spans="1:65" s="2" customFormat="1" ht="21.75" customHeight="1">
      <c r="A191" s="29"/>
      <c r="B191" s="145"/>
      <c r="C191" s="146" t="s">
        <v>292</v>
      </c>
      <c r="D191" s="146" t="s">
        <v>172</v>
      </c>
      <c r="E191" s="147" t="s">
        <v>428</v>
      </c>
      <c r="F191" s="148" t="s">
        <v>840</v>
      </c>
      <c r="G191" s="149" t="s">
        <v>175</v>
      </c>
      <c r="H191" s="150">
        <v>1</v>
      </c>
      <c r="I191" s="151">
        <v>10900</v>
      </c>
      <c r="J191" s="151">
        <f>ROUND(I191*H191,2)</f>
        <v>10900</v>
      </c>
      <c r="K191" s="148" t="s">
        <v>1</v>
      </c>
      <c r="L191" s="30"/>
      <c r="M191" s="152" t="s">
        <v>1</v>
      </c>
      <c r="N191" s="153" t="s">
        <v>44</v>
      </c>
      <c r="O191" s="154">
        <v>0</v>
      </c>
      <c r="P191" s="154">
        <f>O191*H191</f>
        <v>0</v>
      </c>
      <c r="Q191" s="154">
        <v>0</v>
      </c>
      <c r="R191" s="154">
        <f>Q191*H191</f>
        <v>0</v>
      </c>
      <c r="S191" s="154">
        <v>0</v>
      </c>
      <c r="T191" s="15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6" t="s">
        <v>262</v>
      </c>
      <c r="AT191" s="156" t="s">
        <v>172</v>
      </c>
      <c r="AU191" s="156" t="s">
        <v>87</v>
      </c>
      <c r="AY191" s="17" t="s">
        <v>169</v>
      </c>
      <c r="BE191" s="157">
        <f>IF(N191="základní",J191,0)</f>
        <v>10900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19</v>
      </c>
      <c r="BK191" s="157">
        <f>ROUND(I191*H191,2)</f>
        <v>10900</v>
      </c>
      <c r="BL191" s="17" t="s">
        <v>262</v>
      </c>
      <c r="BM191" s="156" t="s">
        <v>841</v>
      </c>
    </row>
    <row r="192" spans="1:65" s="12" customFormat="1" ht="22.9" customHeight="1">
      <c r="B192" s="133"/>
      <c r="D192" s="134" t="s">
        <v>78</v>
      </c>
      <c r="E192" s="143" t="s">
        <v>842</v>
      </c>
      <c r="F192" s="143" t="s">
        <v>843</v>
      </c>
      <c r="J192" s="144">
        <f>BK192</f>
        <v>172641.53999999998</v>
      </c>
      <c r="L192" s="133"/>
      <c r="M192" s="137"/>
      <c r="N192" s="138"/>
      <c r="O192" s="138"/>
      <c r="P192" s="139">
        <f>SUM(P193:P205)</f>
        <v>103.11069599999999</v>
      </c>
      <c r="Q192" s="138"/>
      <c r="R192" s="139">
        <f>SUM(R193:R205)</f>
        <v>0.69761999999999991</v>
      </c>
      <c r="S192" s="138"/>
      <c r="T192" s="140">
        <f>SUM(T193:T205)</f>
        <v>0.26790000000000003</v>
      </c>
      <c r="AR192" s="134" t="s">
        <v>87</v>
      </c>
      <c r="AT192" s="141" t="s">
        <v>78</v>
      </c>
      <c r="AU192" s="141" t="s">
        <v>19</v>
      </c>
      <c r="AY192" s="134" t="s">
        <v>169</v>
      </c>
      <c r="BK192" s="142">
        <f>SUM(BK193:BK205)</f>
        <v>172641.53999999998</v>
      </c>
    </row>
    <row r="193" spans="1:65" s="2" customFormat="1" ht="21.75" customHeight="1">
      <c r="A193" s="29"/>
      <c r="B193" s="145"/>
      <c r="C193" s="146" t="s">
        <v>297</v>
      </c>
      <c r="D193" s="146" t="s">
        <v>172</v>
      </c>
      <c r="E193" s="147" t="s">
        <v>844</v>
      </c>
      <c r="F193" s="148" t="s">
        <v>845</v>
      </c>
      <c r="G193" s="149" t="s">
        <v>189</v>
      </c>
      <c r="H193" s="150">
        <v>85.5</v>
      </c>
      <c r="I193" s="151">
        <v>53.9</v>
      </c>
      <c r="J193" s="151">
        <f t="shared" ref="J193:J199" si="0">ROUND(I193*H193,2)</f>
        <v>4608.45</v>
      </c>
      <c r="K193" s="148" t="s">
        <v>183</v>
      </c>
      <c r="L193" s="30"/>
      <c r="M193" s="152" t="s">
        <v>1</v>
      </c>
      <c r="N193" s="153" t="s">
        <v>44</v>
      </c>
      <c r="O193" s="154">
        <v>7.2999999999999995E-2</v>
      </c>
      <c r="P193" s="154">
        <f t="shared" ref="P193:P199" si="1">O193*H193</f>
        <v>6.2414999999999994</v>
      </c>
      <c r="Q193" s="154">
        <v>0</v>
      </c>
      <c r="R193" s="154">
        <f t="shared" ref="R193:R199" si="2">Q193*H193</f>
        <v>0</v>
      </c>
      <c r="S193" s="154">
        <v>0</v>
      </c>
      <c r="T193" s="155">
        <f t="shared" ref="T193:T199" si="3"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262</v>
      </c>
      <c r="AT193" s="156" t="s">
        <v>172</v>
      </c>
      <c r="AU193" s="156" t="s">
        <v>87</v>
      </c>
      <c r="AY193" s="17" t="s">
        <v>169</v>
      </c>
      <c r="BE193" s="157">
        <f t="shared" ref="BE193:BE199" si="4">IF(N193="základní",J193,0)</f>
        <v>4608.45</v>
      </c>
      <c r="BF193" s="157">
        <f t="shared" ref="BF193:BF199" si="5">IF(N193="snížená",J193,0)</f>
        <v>0</v>
      </c>
      <c r="BG193" s="157">
        <f t="shared" ref="BG193:BG199" si="6">IF(N193="zákl. přenesená",J193,0)</f>
        <v>0</v>
      </c>
      <c r="BH193" s="157">
        <f t="shared" ref="BH193:BH199" si="7">IF(N193="sníž. přenesená",J193,0)</f>
        <v>0</v>
      </c>
      <c r="BI193" s="157">
        <f t="shared" ref="BI193:BI199" si="8">IF(N193="nulová",J193,0)</f>
        <v>0</v>
      </c>
      <c r="BJ193" s="17" t="s">
        <v>19</v>
      </c>
      <c r="BK193" s="157">
        <f t="shared" ref="BK193:BK199" si="9">ROUND(I193*H193,2)</f>
        <v>4608.45</v>
      </c>
      <c r="BL193" s="17" t="s">
        <v>262</v>
      </c>
      <c r="BM193" s="156" t="s">
        <v>846</v>
      </c>
    </row>
    <row r="194" spans="1:65" s="2" customFormat="1" ht="16.5" customHeight="1">
      <c r="A194" s="29"/>
      <c r="B194" s="145"/>
      <c r="C194" s="146" t="s">
        <v>304</v>
      </c>
      <c r="D194" s="146" t="s">
        <v>172</v>
      </c>
      <c r="E194" s="147" t="s">
        <v>847</v>
      </c>
      <c r="F194" s="148" t="s">
        <v>848</v>
      </c>
      <c r="G194" s="149" t="s">
        <v>189</v>
      </c>
      <c r="H194" s="150">
        <v>85.5</v>
      </c>
      <c r="I194" s="151">
        <v>12.8</v>
      </c>
      <c r="J194" s="151">
        <f t="shared" si="0"/>
        <v>1094.4000000000001</v>
      </c>
      <c r="K194" s="148" t="s">
        <v>183</v>
      </c>
      <c r="L194" s="30"/>
      <c r="M194" s="152" t="s">
        <v>1</v>
      </c>
      <c r="N194" s="153" t="s">
        <v>44</v>
      </c>
      <c r="O194" s="154">
        <v>2.4E-2</v>
      </c>
      <c r="P194" s="154">
        <f t="shared" si="1"/>
        <v>2.052</v>
      </c>
      <c r="Q194" s="154">
        <v>0</v>
      </c>
      <c r="R194" s="154">
        <f t="shared" si="2"/>
        <v>0</v>
      </c>
      <c r="S194" s="154">
        <v>0</v>
      </c>
      <c r="T194" s="155">
        <f t="shared" si="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262</v>
      </c>
      <c r="AT194" s="156" t="s">
        <v>172</v>
      </c>
      <c r="AU194" s="156" t="s">
        <v>87</v>
      </c>
      <c r="AY194" s="17" t="s">
        <v>169</v>
      </c>
      <c r="BE194" s="157">
        <f t="shared" si="4"/>
        <v>1094.4000000000001</v>
      </c>
      <c r="BF194" s="157">
        <f t="shared" si="5"/>
        <v>0</v>
      </c>
      <c r="BG194" s="157">
        <f t="shared" si="6"/>
        <v>0</v>
      </c>
      <c r="BH194" s="157">
        <f t="shared" si="7"/>
        <v>0</v>
      </c>
      <c r="BI194" s="157">
        <f t="shared" si="8"/>
        <v>0</v>
      </c>
      <c r="BJ194" s="17" t="s">
        <v>19</v>
      </c>
      <c r="BK194" s="157">
        <f t="shared" si="9"/>
        <v>1094.4000000000001</v>
      </c>
      <c r="BL194" s="17" t="s">
        <v>262</v>
      </c>
      <c r="BM194" s="156" t="s">
        <v>849</v>
      </c>
    </row>
    <row r="195" spans="1:65" s="2" customFormat="1" ht="21.75" customHeight="1">
      <c r="A195" s="29"/>
      <c r="B195" s="145"/>
      <c r="C195" s="146" t="s">
        <v>310</v>
      </c>
      <c r="D195" s="146" t="s">
        <v>172</v>
      </c>
      <c r="E195" s="147" t="s">
        <v>850</v>
      </c>
      <c r="F195" s="148" t="s">
        <v>851</v>
      </c>
      <c r="G195" s="149" t="s">
        <v>189</v>
      </c>
      <c r="H195" s="150">
        <v>85.5</v>
      </c>
      <c r="I195" s="151">
        <v>32.4</v>
      </c>
      <c r="J195" s="151">
        <f t="shared" si="0"/>
        <v>2770.2</v>
      </c>
      <c r="K195" s="148" t="s">
        <v>183</v>
      </c>
      <c r="L195" s="30"/>
      <c r="M195" s="152" t="s">
        <v>1</v>
      </c>
      <c r="N195" s="153" t="s">
        <v>44</v>
      </c>
      <c r="O195" s="154">
        <v>5.8000000000000003E-2</v>
      </c>
      <c r="P195" s="154">
        <f t="shared" si="1"/>
        <v>4.9590000000000005</v>
      </c>
      <c r="Q195" s="154">
        <v>3.0000000000000001E-5</v>
      </c>
      <c r="R195" s="154">
        <f t="shared" si="2"/>
        <v>2.565E-3</v>
      </c>
      <c r="S195" s="154">
        <v>0</v>
      </c>
      <c r="T195" s="155">
        <f t="shared" si="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262</v>
      </c>
      <c r="AT195" s="156" t="s">
        <v>172</v>
      </c>
      <c r="AU195" s="156" t="s">
        <v>87</v>
      </c>
      <c r="AY195" s="17" t="s">
        <v>169</v>
      </c>
      <c r="BE195" s="157">
        <f t="shared" si="4"/>
        <v>2770.2</v>
      </c>
      <c r="BF195" s="157">
        <f t="shared" si="5"/>
        <v>0</v>
      </c>
      <c r="BG195" s="157">
        <f t="shared" si="6"/>
        <v>0</v>
      </c>
      <c r="BH195" s="157">
        <f t="shared" si="7"/>
        <v>0</v>
      </c>
      <c r="BI195" s="157">
        <f t="shared" si="8"/>
        <v>0</v>
      </c>
      <c r="BJ195" s="17" t="s">
        <v>19</v>
      </c>
      <c r="BK195" s="157">
        <f t="shared" si="9"/>
        <v>2770.2</v>
      </c>
      <c r="BL195" s="17" t="s">
        <v>262</v>
      </c>
      <c r="BM195" s="156" t="s">
        <v>852</v>
      </c>
    </row>
    <row r="196" spans="1:65" s="2" customFormat="1" ht="21.75" customHeight="1">
      <c r="A196" s="29"/>
      <c r="B196" s="145"/>
      <c r="C196" s="146" t="s">
        <v>315</v>
      </c>
      <c r="D196" s="146" t="s">
        <v>172</v>
      </c>
      <c r="E196" s="147" t="s">
        <v>853</v>
      </c>
      <c r="F196" s="148" t="s">
        <v>854</v>
      </c>
      <c r="G196" s="149" t="s">
        <v>189</v>
      </c>
      <c r="H196" s="150">
        <v>85.5</v>
      </c>
      <c r="I196" s="151">
        <v>234</v>
      </c>
      <c r="J196" s="151">
        <f t="shared" si="0"/>
        <v>20007</v>
      </c>
      <c r="K196" s="148" t="s">
        <v>183</v>
      </c>
      <c r="L196" s="30"/>
      <c r="M196" s="152" t="s">
        <v>1</v>
      </c>
      <c r="N196" s="153" t="s">
        <v>44</v>
      </c>
      <c r="O196" s="154">
        <v>0.192</v>
      </c>
      <c r="P196" s="154">
        <f t="shared" si="1"/>
        <v>16.416</v>
      </c>
      <c r="Q196" s="154">
        <v>4.4999999999999997E-3</v>
      </c>
      <c r="R196" s="154">
        <f t="shared" si="2"/>
        <v>0.38474999999999998</v>
      </c>
      <c r="S196" s="154">
        <v>0</v>
      </c>
      <c r="T196" s="155">
        <f t="shared" si="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6" t="s">
        <v>262</v>
      </c>
      <c r="AT196" s="156" t="s">
        <v>172</v>
      </c>
      <c r="AU196" s="156" t="s">
        <v>87</v>
      </c>
      <c r="AY196" s="17" t="s">
        <v>169</v>
      </c>
      <c r="BE196" s="157">
        <f t="shared" si="4"/>
        <v>20007</v>
      </c>
      <c r="BF196" s="157">
        <f t="shared" si="5"/>
        <v>0</v>
      </c>
      <c r="BG196" s="157">
        <f t="shared" si="6"/>
        <v>0</v>
      </c>
      <c r="BH196" s="157">
        <f t="shared" si="7"/>
        <v>0</v>
      </c>
      <c r="BI196" s="157">
        <f t="shared" si="8"/>
        <v>0</v>
      </c>
      <c r="BJ196" s="17" t="s">
        <v>19</v>
      </c>
      <c r="BK196" s="157">
        <f t="shared" si="9"/>
        <v>20007</v>
      </c>
      <c r="BL196" s="17" t="s">
        <v>262</v>
      </c>
      <c r="BM196" s="156" t="s">
        <v>855</v>
      </c>
    </row>
    <row r="197" spans="1:65" s="2" customFormat="1" ht="21.75" customHeight="1">
      <c r="A197" s="29"/>
      <c r="B197" s="145"/>
      <c r="C197" s="146" t="s">
        <v>319</v>
      </c>
      <c r="D197" s="146" t="s">
        <v>172</v>
      </c>
      <c r="E197" s="147" t="s">
        <v>856</v>
      </c>
      <c r="F197" s="148" t="s">
        <v>857</v>
      </c>
      <c r="G197" s="149" t="s">
        <v>189</v>
      </c>
      <c r="H197" s="150">
        <v>85.5</v>
      </c>
      <c r="I197" s="151">
        <v>128</v>
      </c>
      <c r="J197" s="151">
        <f t="shared" si="0"/>
        <v>10944</v>
      </c>
      <c r="K197" s="148" t="s">
        <v>183</v>
      </c>
      <c r="L197" s="30"/>
      <c r="M197" s="152" t="s">
        <v>1</v>
      </c>
      <c r="N197" s="153" t="s">
        <v>44</v>
      </c>
      <c r="O197" s="154">
        <v>0.255</v>
      </c>
      <c r="P197" s="154">
        <f t="shared" si="1"/>
        <v>21.802500000000002</v>
      </c>
      <c r="Q197" s="154">
        <v>0</v>
      </c>
      <c r="R197" s="154">
        <f t="shared" si="2"/>
        <v>0</v>
      </c>
      <c r="S197" s="154">
        <v>3.0000000000000001E-3</v>
      </c>
      <c r="T197" s="155">
        <f t="shared" si="3"/>
        <v>0.25650000000000001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262</v>
      </c>
      <c r="AT197" s="156" t="s">
        <v>172</v>
      </c>
      <c r="AU197" s="156" t="s">
        <v>87</v>
      </c>
      <c r="AY197" s="17" t="s">
        <v>169</v>
      </c>
      <c r="BE197" s="157">
        <f t="shared" si="4"/>
        <v>10944</v>
      </c>
      <c r="BF197" s="157">
        <f t="shared" si="5"/>
        <v>0</v>
      </c>
      <c r="BG197" s="157">
        <f t="shared" si="6"/>
        <v>0</v>
      </c>
      <c r="BH197" s="157">
        <f t="shared" si="7"/>
        <v>0</v>
      </c>
      <c r="BI197" s="157">
        <f t="shared" si="8"/>
        <v>0</v>
      </c>
      <c r="BJ197" s="17" t="s">
        <v>19</v>
      </c>
      <c r="BK197" s="157">
        <f t="shared" si="9"/>
        <v>10944</v>
      </c>
      <c r="BL197" s="17" t="s">
        <v>262</v>
      </c>
      <c r="BM197" s="156" t="s">
        <v>858</v>
      </c>
    </row>
    <row r="198" spans="1:65" s="2" customFormat="1" ht="21.75" customHeight="1">
      <c r="A198" s="29"/>
      <c r="B198" s="145"/>
      <c r="C198" s="146" t="s">
        <v>327</v>
      </c>
      <c r="D198" s="146" t="s">
        <v>172</v>
      </c>
      <c r="E198" s="147" t="s">
        <v>859</v>
      </c>
      <c r="F198" s="148" t="s">
        <v>860</v>
      </c>
      <c r="G198" s="149" t="s">
        <v>189</v>
      </c>
      <c r="H198" s="150">
        <v>85.5</v>
      </c>
      <c r="I198" s="151">
        <v>269</v>
      </c>
      <c r="J198" s="151">
        <f t="shared" si="0"/>
        <v>22999.5</v>
      </c>
      <c r="K198" s="148" t="s">
        <v>183</v>
      </c>
      <c r="L198" s="30"/>
      <c r="M198" s="152" t="s">
        <v>1</v>
      </c>
      <c r="N198" s="153" t="s">
        <v>44</v>
      </c>
      <c r="O198" s="154">
        <v>0.379</v>
      </c>
      <c r="P198" s="154">
        <f t="shared" si="1"/>
        <v>32.404499999999999</v>
      </c>
      <c r="Q198" s="154">
        <v>4.0000000000000002E-4</v>
      </c>
      <c r="R198" s="154">
        <f t="shared" si="2"/>
        <v>3.4200000000000001E-2</v>
      </c>
      <c r="S198" s="154">
        <v>0</v>
      </c>
      <c r="T198" s="155">
        <f t="shared" si="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6" t="s">
        <v>262</v>
      </c>
      <c r="AT198" s="156" t="s">
        <v>172</v>
      </c>
      <c r="AU198" s="156" t="s">
        <v>87</v>
      </c>
      <c r="AY198" s="17" t="s">
        <v>169</v>
      </c>
      <c r="BE198" s="157">
        <f t="shared" si="4"/>
        <v>22999.5</v>
      </c>
      <c r="BF198" s="157">
        <f t="shared" si="5"/>
        <v>0</v>
      </c>
      <c r="BG198" s="157">
        <f t="shared" si="6"/>
        <v>0</v>
      </c>
      <c r="BH198" s="157">
        <f t="shared" si="7"/>
        <v>0</v>
      </c>
      <c r="BI198" s="157">
        <f t="shared" si="8"/>
        <v>0</v>
      </c>
      <c r="BJ198" s="17" t="s">
        <v>19</v>
      </c>
      <c r="BK198" s="157">
        <f t="shared" si="9"/>
        <v>22999.5</v>
      </c>
      <c r="BL198" s="17" t="s">
        <v>262</v>
      </c>
      <c r="BM198" s="156" t="s">
        <v>861</v>
      </c>
    </row>
    <row r="199" spans="1:65" s="2" customFormat="1" ht="21.75" customHeight="1">
      <c r="A199" s="29"/>
      <c r="B199" s="145"/>
      <c r="C199" s="179" t="s">
        <v>337</v>
      </c>
      <c r="D199" s="179" t="s">
        <v>267</v>
      </c>
      <c r="E199" s="180" t="s">
        <v>862</v>
      </c>
      <c r="F199" s="181" t="s">
        <v>863</v>
      </c>
      <c r="G199" s="182" t="s">
        <v>189</v>
      </c>
      <c r="H199" s="183">
        <v>94.05</v>
      </c>
      <c r="I199" s="184">
        <v>1060</v>
      </c>
      <c r="J199" s="184">
        <f t="shared" si="0"/>
        <v>99693</v>
      </c>
      <c r="K199" s="181" t="s">
        <v>194</v>
      </c>
      <c r="L199" s="185"/>
      <c r="M199" s="186" t="s">
        <v>1</v>
      </c>
      <c r="N199" s="187" t="s">
        <v>44</v>
      </c>
      <c r="O199" s="154">
        <v>0</v>
      </c>
      <c r="P199" s="154">
        <f t="shared" si="1"/>
        <v>0</v>
      </c>
      <c r="Q199" s="154">
        <v>2.8999999999999998E-3</v>
      </c>
      <c r="R199" s="154">
        <f t="shared" si="2"/>
        <v>0.27274499999999996</v>
      </c>
      <c r="S199" s="154">
        <v>0</v>
      </c>
      <c r="T199" s="155">
        <f t="shared" si="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6" t="s">
        <v>341</v>
      </c>
      <c r="AT199" s="156" t="s">
        <v>267</v>
      </c>
      <c r="AU199" s="156" t="s">
        <v>87</v>
      </c>
      <c r="AY199" s="17" t="s">
        <v>169</v>
      </c>
      <c r="BE199" s="157">
        <f t="shared" si="4"/>
        <v>99693</v>
      </c>
      <c r="BF199" s="157">
        <f t="shared" si="5"/>
        <v>0</v>
      </c>
      <c r="BG199" s="157">
        <f t="shared" si="6"/>
        <v>0</v>
      </c>
      <c r="BH199" s="157">
        <f t="shared" si="7"/>
        <v>0</v>
      </c>
      <c r="BI199" s="157">
        <f t="shared" si="8"/>
        <v>0</v>
      </c>
      <c r="BJ199" s="17" t="s">
        <v>19</v>
      </c>
      <c r="BK199" s="157">
        <f t="shared" si="9"/>
        <v>99693</v>
      </c>
      <c r="BL199" s="17" t="s">
        <v>262</v>
      </c>
      <c r="BM199" s="156" t="s">
        <v>864</v>
      </c>
    </row>
    <row r="200" spans="1:65" s="13" customFormat="1">
      <c r="B200" s="158"/>
      <c r="D200" s="159" t="s">
        <v>179</v>
      </c>
      <c r="F200" s="161" t="s">
        <v>865</v>
      </c>
      <c r="H200" s="162">
        <v>94.05</v>
      </c>
      <c r="L200" s="158"/>
      <c r="M200" s="163"/>
      <c r="N200" s="164"/>
      <c r="O200" s="164"/>
      <c r="P200" s="164"/>
      <c r="Q200" s="164"/>
      <c r="R200" s="164"/>
      <c r="S200" s="164"/>
      <c r="T200" s="165"/>
      <c r="AT200" s="160" t="s">
        <v>179</v>
      </c>
      <c r="AU200" s="160" t="s">
        <v>87</v>
      </c>
      <c r="AV200" s="13" t="s">
        <v>87</v>
      </c>
      <c r="AW200" s="13" t="s">
        <v>3</v>
      </c>
      <c r="AX200" s="13" t="s">
        <v>19</v>
      </c>
      <c r="AY200" s="160" t="s">
        <v>169</v>
      </c>
    </row>
    <row r="201" spans="1:65" s="2" customFormat="1" ht="21.75" customHeight="1">
      <c r="A201" s="29"/>
      <c r="B201" s="145"/>
      <c r="C201" s="146" t="s">
        <v>331</v>
      </c>
      <c r="D201" s="146" t="s">
        <v>172</v>
      </c>
      <c r="E201" s="147" t="s">
        <v>866</v>
      </c>
      <c r="F201" s="148" t="s">
        <v>867</v>
      </c>
      <c r="G201" s="149" t="s">
        <v>258</v>
      </c>
      <c r="H201" s="150">
        <v>168</v>
      </c>
      <c r="I201" s="151">
        <v>57.9</v>
      </c>
      <c r="J201" s="151">
        <f>ROUND(I201*H201,2)</f>
        <v>9727.2000000000007</v>
      </c>
      <c r="K201" s="148" t="s">
        <v>183</v>
      </c>
      <c r="L201" s="30"/>
      <c r="M201" s="152" t="s">
        <v>1</v>
      </c>
      <c r="N201" s="153" t="s">
        <v>44</v>
      </c>
      <c r="O201" s="154">
        <v>0.10199999999999999</v>
      </c>
      <c r="P201" s="154">
        <f>O201*H201</f>
        <v>17.135999999999999</v>
      </c>
      <c r="Q201" s="154">
        <v>2.0000000000000002E-5</v>
      </c>
      <c r="R201" s="154">
        <f>Q201*H201</f>
        <v>3.3600000000000001E-3</v>
      </c>
      <c r="S201" s="154">
        <v>0</v>
      </c>
      <c r="T201" s="155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6" t="s">
        <v>262</v>
      </c>
      <c r="AT201" s="156" t="s">
        <v>172</v>
      </c>
      <c r="AU201" s="156" t="s">
        <v>87</v>
      </c>
      <c r="AY201" s="17" t="s">
        <v>169</v>
      </c>
      <c r="BE201" s="157">
        <f>IF(N201="základní",J201,0)</f>
        <v>9727.2000000000007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7" t="s">
        <v>19</v>
      </c>
      <c r="BK201" s="157">
        <f>ROUND(I201*H201,2)</f>
        <v>9727.2000000000007</v>
      </c>
      <c r="BL201" s="17" t="s">
        <v>262</v>
      </c>
      <c r="BM201" s="156" t="s">
        <v>868</v>
      </c>
    </row>
    <row r="202" spans="1:65" s="13" customFormat="1">
      <c r="B202" s="158"/>
      <c r="D202" s="159" t="s">
        <v>179</v>
      </c>
      <c r="E202" s="160" t="s">
        <v>1</v>
      </c>
      <c r="F202" s="161" t="s">
        <v>869</v>
      </c>
      <c r="H202" s="162">
        <v>168</v>
      </c>
      <c r="L202" s="158"/>
      <c r="M202" s="163"/>
      <c r="N202" s="164"/>
      <c r="O202" s="164"/>
      <c r="P202" s="164"/>
      <c r="Q202" s="164"/>
      <c r="R202" s="164"/>
      <c r="S202" s="164"/>
      <c r="T202" s="165"/>
      <c r="AT202" s="160" t="s">
        <v>179</v>
      </c>
      <c r="AU202" s="160" t="s">
        <v>87</v>
      </c>
      <c r="AV202" s="13" t="s">
        <v>87</v>
      </c>
      <c r="AW202" s="13" t="s">
        <v>34</v>
      </c>
      <c r="AX202" s="13" t="s">
        <v>19</v>
      </c>
      <c r="AY202" s="160" t="s">
        <v>169</v>
      </c>
    </row>
    <row r="203" spans="1:65" s="2" customFormat="1" ht="16.5" customHeight="1">
      <c r="A203" s="29"/>
      <c r="B203" s="145"/>
      <c r="C203" s="146" t="s">
        <v>341</v>
      </c>
      <c r="D203" s="146" t="s">
        <v>172</v>
      </c>
      <c r="E203" s="147" t="s">
        <v>870</v>
      </c>
      <c r="F203" s="148" t="s">
        <v>871</v>
      </c>
      <c r="G203" s="149" t="s">
        <v>258</v>
      </c>
      <c r="H203" s="150">
        <v>38</v>
      </c>
      <c r="I203" s="151">
        <v>12.6</v>
      </c>
      <c r="J203" s="151">
        <f>ROUND(I203*H203,2)</f>
        <v>478.8</v>
      </c>
      <c r="K203" s="148" t="s">
        <v>183</v>
      </c>
      <c r="L203" s="30"/>
      <c r="M203" s="152" t="s">
        <v>1</v>
      </c>
      <c r="N203" s="153" t="s">
        <v>44</v>
      </c>
      <c r="O203" s="154">
        <v>3.5000000000000003E-2</v>
      </c>
      <c r="P203" s="154">
        <f>O203*H203</f>
        <v>1.33</v>
      </c>
      <c r="Q203" s="154">
        <v>0</v>
      </c>
      <c r="R203" s="154">
        <f>Q203*H203</f>
        <v>0</v>
      </c>
      <c r="S203" s="154">
        <v>2.9999999999999997E-4</v>
      </c>
      <c r="T203" s="155">
        <f>S203*H203</f>
        <v>1.1399999999999999E-2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6" t="s">
        <v>262</v>
      </c>
      <c r="AT203" s="156" t="s">
        <v>172</v>
      </c>
      <c r="AU203" s="156" t="s">
        <v>87</v>
      </c>
      <c r="AY203" s="17" t="s">
        <v>169</v>
      </c>
      <c r="BE203" s="157">
        <f>IF(N203="základní",J203,0)</f>
        <v>478.8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7" t="s">
        <v>19</v>
      </c>
      <c r="BK203" s="157">
        <f>ROUND(I203*H203,2)</f>
        <v>478.8</v>
      </c>
      <c r="BL203" s="17" t="s">
        <v>262</v>
      </c>
      <c r="BM203" s="156" t="s">
        <v>872</v>
      </c>
    </row>
    <row r="204" spans="1:65" s="13" customFormat="1">
      <c r="B204" s="158"/>
      <c r="D204" s="159" t="s">
        <v>179</v>
      </c>
      <c r="E204" s="160" t="s">
        <v>1</v>
      </c>
      <c r="F204" s="161" t="s">
        <v>873</v>
      </c>
      <c r="H204" s="162">
        <v>38</v>
      </c>
      <c r="L204" s="158"/>
      <c r="M204" s="163"/>
      <c r="N204" s="164"/>
      <c r="O204" s="164"/>
      <c r="P204" s="164"/>
      <c r="Q204" s="164"/>
      <c r="R204" s="164"/>
      <c r="S204" s="164"/>
      <c r="T204" s="165"/>
      <c r="AT204" s="160" t="s">
        <v>179</v>
      </c>
      <c r="AU204" s="160" t="s">
        <v>87</v>
      </c>
      <c r="AV204" s="13" t="s">
        <v>87</v>
      </c>
      <c r="AW204" s="13" t="s">
        <v>34</v>
      </c>
      <c r="AX204" s="13" t="s">
        <v>19</v>
      </c>
      <c r="AY204" s="160" t="s">
        <v>169</v>
      </c>
    </row>
    <row r="205" spans="1:65" s="2" customFormat="1" ht="21.75" customHeight="1">
      <c r="A205" s="29"/>
      <c r="B205" s="145"/>
      <c r="C205" s="146" t="s">
        <v>347</v>
      </c>
      <c r="D205" s="146" t="s">
        <v>172</v>
      </c>
      <c r="E205" s="147" t="s">
        <v>874</v>
      </c>
      <c r="F205" s="148" t="s">
        <v>875</v>
      </c>
      <c r="G205" s="149" t="s">
        <v>182</v>
      </c>
      <c r="H205" s="150">
        <v>0.69799999999999995</v>
      </c>
      <c r="I205" s="151">
        <v>457</v>
      </c>
      <c r="J205" s="151">
        <f>ROUND(I205*H205,2)</f>
        <v>318.99</v>
      </c>
      <c r="K205" s="148" t="s">
        <v>183</v>
      </c>
      <c r="L205" s="30"/>
      <c r="M205" s="152" t="s">
        <v>1</v>
      </c>
      <c r="N205" s="153" t="s">
        <v>44</v>
      </c>
      <c r="O205" s="154">
        <v>1.1020000000000001</v>
      </c>
      <c r="P205" s="154">
        <f>O205*H205</f>
        <v>0.76919599999999999</v>
      </c>
      <c r="Q205" s="154">
        <v>0</v>
      </c>
      <c r="R205" s="154">
        <f>Q205*H205</f>
        <v>0</v>
      </c>
      <c r="S205" s="154">
        <v>0</v>
      </c>
      <c r="T205" s="155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6" t="s">
        <v>262</v>
      </c>
      <c r="AT205" s="156" t="s">
        <v>172</v>
      </c>
      <c r="AU205" s="156" t="s">
        <v>87</v>
      </c>
      <c r="AY205" s="17" t="s">
        <v>169</v>
      </c>
      <c r="BE205" s="157">
        <f>IF(N205="základní",J205,0)</f>
        <v>318.99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7" t="s">
        <v>19</v>
      </c>
      <c r="BK205" s="157">
        <f>ROUND(I205*H205,2)</f>
        <v>318.99</v>
      </c>
      <c r="BL205" s="17" t="s">
        <v>262</v>
      </c>
      <c r="BM205" s="156" t="s">
        <v>876</v>
      </c>
    </row>
    <row r="206" spans="1:65" s="12" customFormat="1" ht="22.9" customHeight="1">
      <c r="B206" s="133"/>
      <c r="D206" s="134" t="s">
        <v>78</v>
      </c>
      <c r="E206" s="143" t="s">
        <v>514</v>
      </c>
      <c r="F206" s="143" t="s">
        <v>515</v>
      </c>
      <c r="J206" s="144">
        <f>BK206</f>
        <v>5676.4</v>
      </c>
      <c r="L206" s="133"/>
      <c r="M206" s="137"/>
      <c r="N206" s="138"/>
      <c r="O206" s="138"/>
      <c r="P206" s="139">
        <f>SUM(P207:P216)</f>
        <v>5.9522399999999989</v>
      </c>
      <c r="Q206" s="138"/>
      <c r="R206" s="139">
        <f>SUM(R207:R216)</f>
        <v>7.553399999999999E-2</v>
      </c>
      <c r="S206" s="138"/>
      <c r="T206" s="140">
        <f>SUM(T207:T216)</f>
        <v>0.11151999999999998</v>
      </c>
      <c r="AR206" s="134" t="s">
        <v>87</v>
      </c>
      <c r="AT206" s="141" t="s">
        <v>78</v>
      </c>
      <c r="AU206" s="141" t="s">
        <v>19</v>
      </c>
      <c r="AY206" s="134" t="s">
        <v>169</v>
      </c>
      <c r="BK206" s="142">
        <f>SUM(BK207:BK216)</f>
        <v>5676.4</v>
      </c>
    </row>
    <row r="207" spans="1:65" s="2" customFormat="1" ht="21.75" customHeight="1">
      <c r="A207" s="29"/>
      <c r="B207" s="145"/>
      <c r="C207" s="146" t="s">
        <v>355</v>
      </c>
      <c r="D207" s="146" t="s">
        <v>172</v>
      </c>
      <c r="E207" s="147" t="s">
        <v>517</v>
      </c>
      <c r="F207" s="148" t="s">
        <v>518</v>
      </c>
      <c r="G207" s="149" t="s">
        <v>189</v>
      </c>
      <c r="H207" s="150">
        <v>4.0999999999999996</v>
      </c>
      <c r="I207" s="151">
        <v>69.3</v>
      </c>
      <c r="J207" s="151">
        <f>ROUND(I207*H207,2)</f>
        <v>284.13</v>
      </c>
      <c r="K207" s="148" t="s">
        <v>183</v>
      </c>
      <c r="L207" s="30"/>
      <c r="M207" s="152" t="s">
        <v>1</v>
      </c>
      <c r="N207" s="153" t="s">
        <v>44</v>
      </c>
      <c r="O207" s="154">
        <v>0.192</v>
      </c>
      <c r="P207" s="154">
        <f>O207*H207</f>
        <v>0.7871999999999999</v>
      </c>
      <c r="Q207" s="154">
        <v>0</v>
      </c>
      <c r="R207" s="154">
        <f>Q207*H207</f>
        <v>0</v>
      </c>
      <c r="S207" s="154">
        <v>2.7199999999999998E-2</v>
      </c>
      <c r="T207" s="155">
        <f>S207*H207</f>
        <v>0.11151999999999998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6" t="s">
        <v>262</v>
      </c>
      <c r="AT207" s="156" t="s">
        <v>172</v>
      </c>
      <c r="AU207" s="156" t="s">
        <v>87</v>
      </c>
      <c r="AY207" s="17" t="s">
        <v>169</v>
      </c>
      <c r="BE207" s="157">
        <f>IF(N207="základní",J207,0)</f>
        <v>284.13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7" t="s">
        <v>19</v>
      </c>
      <c r="BK207" s="157">
        <f>ROUND(I207*H207,2)</f>
        <v>284.13</v>
      </c>
      <c r="BL207" s="17" t="s">
        <v>262</v>
      </c>
      <c r="BM207" s="156" t="s">
        <v>877</v>
      </c>
    </row>
    <row r="208" spans="1:65" s="2" customFormat="1" ht="21.75" customHeight="1">
      <c r="A208" s="29"/>
      <c r="B208" s="145"/>
      <c r="C208" s="146" t="s">
        <v>360</v>
      </c>
      <c r="D208" s="146" t="s">
        <v>172</v>
      </c>
      <c r="E208" s="147" t="s">
        <v>534</v>
      </c>
      <c r="F208" s="148" t="s">
        <v>535</v>
      </c>
      <c r="G208" s="149" t="s">
        <v>189</v>
      </c>
      <c r="H208" s="150">
        <v>4.0999999999999996</v>
      </c>
      <c r="I208" s="151">
        <v>582</v>
      </c>
      <c r="J208" s="151">
        <f>ROUND(I208*H208,2)</f>
        <v>2386.1999999999998</v>
      </c>
      <c r="K208" s="148" t="s">
        <v>183</v>
      </c>
      <c r="L208" s="30"/>
      <c r="M208" s="152" t="s">
        <v>1</v>
      </c>
      <c r="N208" s="153" t="s">
        <v>44</v>
      </c>
      <c r="O208" s="154">
        <v>0.81399999999999995</v>
      </c>
      <c r="P208" s="154">
        <f>O208*H208</f>
        <v>3.3373999999999997</v>
      </c>
      <c r="Q208" s="154">
        <v>4.9500000000000004E-3</v>
      </c>
      <c r="R208" s="154">
        <f>Q208*H208</f>
        <v>2.0295000000000001E-2</v>
      </c>
      <c r="S208" s="154">
        <v>0</v>
      </c>
      <c r="T208" s="15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6" t="s">
        <v>262</v>
      </c>
      <c r="AT208" s="156" t="s">
        <v>172</v>
      </c>
      <c r="AU208" s="156" t="s">
        <v>87</v>
      </c>
      <c r="AY208" s="17" t="s">
        <v>169</v>
      </c>
      <c r="BE208" s="157">
        <f>IF(N208="základní",J208,0)</f>
        <v>2386.1999999999998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19</v>
      </c>
      <c r="BK208" s="157">
        <f>ROUND(I208*H208,2)</f>
        <v>2386.1999999999998</v>
      </c>
      <c r="BL208" s="17" t="s">
        <v>262</v>
      </c>
      <c r="BM208" s="156" t="s">
        <v>878</v>
      </c>
    </row>
    <row r="209" spans="1:65" s="2" customFormat="1" ht="21.75" customHeight="1">
      <c r="A209" s="29"/>
      <c r="B209" s="145"/>
      <c r="C209" s="179" t="s">
        <v>368</v>
      </c>
      <c r="D209" s="179" t="s">
        <v>267</v>
      </c>
      <c r="E209" s="180" t="s">
        <v>550</v>
      </c>
      <c r="F209" s="181" t="s">
        <v>491</v>
      </c>
      <c r="G209" s="182" t="s">
        <v>189</v>
      </c>
      <c r="H209" s="183">
        <v>4.3049999999999997</v>
      </c>
      <c r="I209" s="184">
        <v>413</v>
      </c>
      <c r="J209" s="184">
        <f>ROUND(I209*H209,2)</f>
        <v>1777.97</v>
      </c>
      <c r="K209" s="181" t="s">
        <v>176</v>
      </c>
      <c r="L209" s="185"/>
      <c r="M209" s="186" t="s">
        <v>1</v>
      </c>
      <c r="N209" s="187" t="s">
        <v>44</v>
      </c>
      <c r="O209" s="154">
        <v>0</v>
      </c>
      <c r="P209" s="154">
        <f>O209*H209</f>
        <v>0</v>
      </c>
      <c r="Q209" s="154">
        <v>1.18E-2</v>
      </c>
      <c r="R209" s="154">
        <f>Q209*H209</f>
        <v>5.0798999999999997E-2</v>
      </c>
      <c r="S209" s="154">
        <v>0</v>
      </c>
      <c r="T209" s="155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6" t="s">
        <v>341</v>
      </c>
      <c r="AT209" s="156" t="s">
        <v>267</v>
      </c>
      <c r="AU209" s="156" t="s">
        <v>87</v>
      </c>
      <c r="AY209" s="17" t="s">
        <v>169</v>
      </c>
      <c r="BE209" s="157">
        <f>IF(N209="základní",J209,0)</f>
        <v>1777.97</v>
      </c>
      <c r="BF209" s="157">
        <f>IF(N209="snížená",J209,0)</f>
        <v>0</v>
      </c>
      <c r="BG209" s="157">
        <f>IF(N209="zákl. přenesená",J209,0)</f>
        <v>0</v>
      </c>
      <c r="BH209" s="157">
        <f>IF(N209="sníž. přenesená",J209,0)</f>
        <v>0</v>
      </c>
      <c r="BI209" s="157">
        <f>IF(N209="nulová",J209,0)</f>
        <v>0</v>
      </c>
      <c r="BJ209" s="17" t="s">
        <v>19</v>
      </c>
      <c r="BK209" s="157">
        <f>ROUND(I209*H209,2)</f>
        <v>1777.97</v>
      </c>
      <c r="BL209" s="17" t="s">
        <v>262</v>
      </c>
      <c r="BM209" s="156" t="s">
        <v>879</v>
      </c>
    </row>
    <row r="210" spans="1:65" s="13" customFormat="1">
      <c r="B210" s="158"/>
      <c r="D210" s="159" t="s">
        <v>179</v>
      </c>
      <c r="F210" s="161" t="s">
        <v>880</v>
      </c>
      <c r="H210" s="162">
        <v>4.3049999999999997</v>
      </c>
      <c r="L210" s="158"/>
      <c r="M210" s="163"/>
      <c r="N210" s="164"/>
      <c r="O210" s="164"/>
      <c r="P210" s="164"/>
      <c r="Q210" s="164"/>
      <c r="R210" s="164"/>
      <c r="S210" s="164"/>
      <c r="T210" s="165"/>
      <c r="AT210" s="160" t="s">
        <v>179</v>
      </c>
      <c r="AU210" s="160" t="s">
        <v>87</v>
      </c>
      <c r="AV210" s="13" t="s">
        <v>87</v>
      </c>
      <c r="AW210" s="13" t="s">
        <v>3</v>
      </c>
      <c r="AX210" s="13" t="s">
        <v>19</v>
      </c>
      <c r="AY210" s="160" t="s">
        <v>169</v>
      </c>
    </row>
    <row r="211" spans="1:65" s="2" customFormat="1" ht="21.75" customHeight="1">
      <c r="A211" s="29"/>
      <c r="B211" s="145"/>
      <c r="C211" s="146" t="s">
        <v>374</v>
      </c>
      <c r="D211" s="146" t="s">
        <v>172</v>
      </c>
      <c r="E211" s="147" t="s">
        <v>554</v>
      </c>
      <c r="F211" s="148" t="s">
        <v>555</v>
      </c>
      <c r="G211" s="149" t="s">
        <v>258</v>
      </c>
      <c r="H211" s="150">
        <v>5.7</v>
      </c>
      <c r="I211" s="151">
        <v>156</v>
      </c>
      <c r="J211" s="151">
        <f>ROUND(I211*H211,2)</f>
        <v>889.2</v>
      </c>
      <c r="K211" s="148" t="s">
        <v>183</v>
      </c>
      <c r="L211" s="30"/>
      <c r="M211" s="152" t="s">
        <v>1</v>
      </c>
      <c r="N211" s="153" t="s">
        <v>44</v>
      </c>
      <c r="O211" s="154">
        <v>0.248</v>
      </c>
      <c r="P211" s="154">
        <f>O211*H211</f>
        <v>1.4136</v>
      </c>
      <c r="Q211" s="154">
        <v>5.5000000000000003E-4</v>
      </c>
      <c r="R211" s="154">
        <f>Q211*H211</f>
        <v>3.1350000000000002E-3</v>
      </c>
      <c r="S211" s="154">
        <v>0</v>
      </c>
      <c r="T211" s="155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6" t="s">
        <v>262</v>
      </c>
      <c r="AT211" s="156" t="s">
        <v>172</v>
      </c>
      <c r="AU211" s="156" t="s">
        <v>87</v>
      </c>
      <c r="AY211" s="17" t="s">
        <v>169</v>
      </c>
      <c r="BE211" s="157">
        <f>IF(N211="základní",J211,0)</f>
        <v>889.2</v>
      </c>
      <c r="BF211" s="157">
        <f>IF(N211="snížená",J211,0)</f>
        <v>0</v>
      </c>
      <c r="BG211" s="157">
        <f>IF(N211="zákl. přenesená",J211,0)</f>
        <v>0</v>
      </c>
      <c r="BH211" s="157">
        <f>IF(N211="sníž. přenesená",J211,0)</f>
        <v>0</v>
      </c>
      <c r="BI211" s="157">
        <f>IF(N211="nulová",J211,0)</f>
        <v>0</v>
      </c>
      <c r="BJ211" s="17" t="s">
        <v>19</v>
      </c>
      <c r="BK211" s="157">
        <f>ROUND(I211*H211,2)</f>
        <v>889.2</v>
      </c>
      <c r="BL211" s="17" t="s">
        <v>262</v>
      </c>
      <c r="BM211" s="156" t="s">
        <v>881</v>
      </c>
    </row>
    <row r="212" spans="1:65" s="13" customFormat="1">
      <c r="B212" s="158"/>
      <c r="D212" s="159" t="s">
        <v>179</v>
      </c>
      <c r="E212" s="160" t="s">
        <v>1</v>
      </c>
      <c r="F212" s="161" t="s">
        <v>802</v>
      </c>
      <c r="H212" s="162">
        <v>5.7</v>
      </c>
      <c r="L212" s="158"/>
      <c r="M212" s="163"/>
      <c r="N212" s="164"/>
      <c r="O212" s="164"/>
      <c r="P212" s="164"/>
      <c r="Q212" s="164"/>
      <c r="R212" s="164"/>
      <c r="S212" s="164"/>
      <c r="T212" s="165"/>
      <c r="AT212" s="160" t="s">
        <v>179</v>
      </c>
      <c r="AU212" s="160" t="s">
        <v>87</v>
      </c>
      <c r="AV212" s="13" t="s">
        <v>87</v>
      </c>
      <c r="AW212" s="13" t="s">
        <v>34</v>
      </c>
      <c r="AX212" s="13" t="s">
        <v>19</v>
      </c>
      <c r="AY212" s="160" t="s">
        <v>169</v>
      </c>
    </row>
    <row r="213" spans="1:65" s="2" customFormat="1" ht="16.5" customHeight="1">
      <c r="A213" s="29"/>
      <c r="B213" s="145"/>
      <c r="C213" s="146" t="s">
        <v>381</v>
      </c>
      <c r="D213" s="146" t="s">
        <v>172</v>
      </c>
      <c r="E213" s="147" t="s">
        <v>559</v>
      </c>
      <c r="F213" s="148" t="s">
        <v>560</v>
      </c>
      <c r="G213" s="149" t="s">
        <v>189</v>
      </c>
      <c r="H213" s="150">
        <v>4.0999999999999996</v>
      </c>
      <c r="I213" s="151">
        <v>48.1</v>
      </c>
      <c r="J213" s="151">
        <f>ROUND(I213*H213,2)</f>
        <v>197.21</v>
      </c>
      <c r="K213" s="148" t="s">
        <v>183</v>
      </c>
      <c r="L213" s="30"/>
      <c r="M213" s="152" t="s">
        <v>1</v>
      </c>
      <c r="N213" s="153" t="s">
        <v>44</v>
      </c>
      <c r="O213" s="154">
        <v>4.3999999999999997E-2</v>
      </c>
      <c r="P213" s="154">
        <f>O213*H213</f>
        <v>0.18039999999999998</v>
      </c>
      <c r="Q213" s="154">
        <v>2.9999999999999997E-4</v>
      </c>
      <c r="R213" s="154">
        <f>Q213*H213</f>
        <v>1.2299999999999998E-3</v>
      </c>
      <c r="S213" s="154">
        <v>0</v>
      </c>
      <c r="T213" s="155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6" t="s">
        <v>262</v>
      </c>
      <c r="AT213" s="156" t="s">
        <v>172</v>
      </c>
      <c r="AU213" s="156" t="s">
        <v>87</v>
      </c>
      <c r="AY213" s="17" t="s">
        <v>169</v>
      </c>
      <c r="BE213" s="157">
        <f>IF(N213="základní",J213,0)</f>
        <v>197.21</v>
      </c>
      <c r="BF213" s="157">
        <f>IF(N213="snížená",J213,0)</f>
        <v>0</v>
      </c>
      <c r="BG213" s="157">
        <f>IF(N213="zákl. přenesená",J213,0)</f>
        <v>0</v>
      </c>
      <c r="BH213" s="157">
        <f>IF(N213="sníž. přenesená",J213,0)</f>
        <v>0</v>
      </c>
      <c r="BI213" s="157">
        <f>IF(N213="nulová",J213,0)</f>
        <v>0</v>
      </c>
      <c r="BJ213" s="17" t="s">
        <v>19</v>
      </c>
      <c r="BK213" s="157">
        <f>ROUND(I213*H213,2)</f>
        <v>197.21</v>
      </c>
      <c r="BL213" s="17" t="s">
        <v>262</v>
      </c>
      <c r="BM213" s="156" t="s">
        <v>882</v>
      </c>
    </row>
    <row r="214" spans="1:65" s="2" customFormat="1" ht="16.5" customHeight="1">
      <c r="A214" s="29"/>
      <c r="B214" s="145"/>
      <c r="C214" s="146" t="s">
        <v>385</v>
      </c>
      <c r="D214" s="146" t="s">
        <v>172</v>
      </c>
      <c r="E214" s="147" t="s">
        <v>563</v>
      </c>
      <c r="F214" s="148" t="s">
        <v>564</v>
      </c>
      <c r="G214" s="149" t="s">
        <v>258</v>
      </c>
      <c r="H214" s="150">
        <v>2.5</v>
      </c>
      <c r="I214" s="151">
        <v>39.5</v>
      </c>
      <c r="J214" s="151">
        <f>ROUND(I214*H214,2)</f>
        <v>98.75</v>
      </c>
      <c r="K214" s="148" t="s">
        <v>183</v>
      </c>
      <c r="L214" s="30"/>
      <c r="M214" s="152" t="s">
        <v>1</v>
      </c>
      <c r="N214" s="153" t="s">
        <v>44</v>
      </c>
      <c r="O214" s="154">
        <v>5.5E-2</v>
      </c>
      <c r="P214" s="154">
        <f>O214*H214</f>
        <v>0.13750000000000001</v>
      </c>
      <c r="Q214" s="154">
        <v>3.0000000000000001E-5</v>
      </c>
      <c r="R214" s="154">
        <f>Q214*H214</f>
        <v>7.5000000000000007E-5</v>
      </c>
      <c r="S214" s="154">
        <v>0</v>
      </c>
      <c r="T214" s="155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262</v>
      </c>
      <c r="AT214" s="156" t="s">
        <v>172</v>
      </c>
      <c r="AU214" s="156" t="s">
        <v>87</v>
      </c>
      <c r="AY214" s="17" t="s">
        <v>169</v>
      </c>
      <c r="BE214" s="157">
        <f>IF(N214="základní",J214,0)</f>
        <v>98.75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19</v>
      </c>
      <c r="BK214" s="157">
        <f>ROUND(I214*H214,2)</f>
        <v>98.75</v>
      </c>
      <c r="BL214" s="17" t="s">
        <v>262</v>
      </c>
      <c r="BM214" s="156" t="s">
        <v>883</v>
      </c>
    </row>
    <row r="215" spans="1:65" s="13" customFormat="1">
      <c r="B215" s="158"/>
      <c r="D215" s="159" t="s">
        <v>179</v>
      </c>
      <c r="E215" s="160" t="s">
        <v>1</v>
      </c>
      <c r="F215" s="161" t="s">
        <v>884</v>
      </c>
      <c r="H215" s="162">
        <v>2.5</v>
      </c>
      <c r="L215" s="158"/>
      <c r="M215" s="163"/>
      <c r="N215" s="164"/>
      <c r="O215" s="164"/>
      <c r="P215" s="164"/>
      <c r="Q215" s="164"/>
      <c r="R215" s="164"/>
      <c r="S215" s="164"/>
      <c r="T215" s="165"/>
      <c r="AT215" s="160" t="s">
        <v>179</v>
      </c>
      <c r="AU215" s="160" t="s">
        <v>87</v>
      </c>
      <c r="AV215" s="13" t="s">
        <v>87</v>
      </c>
      <c r="AW215" s="13" t="s">
        <v>34</v>
      </c>
      <c r="AX215" s="13" t="s">
        <v>19</v>
      </c>
      <c r="AY215" s="160" t="s">
        <v>169</v>
      </c>
    </row>
    <row r="216" spans="1:65" s="2" customFormat="1" ht="21.75" customHeight="1">
      <c r="A216" s="29"/>
      <c r="B216" s="145"/>
      <c r="C216" s="146" t="s">
        <v>389</v>
      </c>
      <c r="D216" s="146" t="s">
        <v>172</v>
      </c>
      <c r="E216" s="147" t="s">
        <v>569</v>
      </c>
      <c r="F216" s="148" t="s">
        <v>570</v>
      </c>
      <c r="G216" s="149" t="s">
        <v>182</v>
      </c>
      <c r="H216" s="150">
        <v>7.5999999999999998E-2</v>
      </c>
      <c r="I216" s="151">
        <v>565</v>
      </c>
      <c r="J216" s="151">
        <f>ROUND(I216*H216,2)</f>
        <v>42.94</v>
      </c>
      <c r="K216" s="148" t="s">
        <v>183</v>
      </c>
      <c r="L216" s="30"/>
      <c r="M216" s="152" t="s">
        <v>1</v>
      </c>
      <c r="N216" s="153" t="s">
        <v>44</v>
      </c>
      <c r="O216" s="154">
        <v>1.2649999999999999</v>
      </c>
      <c r="P216" s="154">
        <f>O216*H216</f>
        <v>9.6139999999999989E-2</v>
      </c>
      <c r="Q216" s="154">
        <v>0</v>
      </c>
      <c r="R216" s="154">
        <f>Q216*H216</f>
        <v>0</v>
      </c>
      <c r="S216" s="154">
        <v>0</v>
      </c>
      <c r="T216" s="155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6" t="s">
        <v>262</v>
      </c>
      <c r="AT216" s="156" t="s">
        <v>172</v>
      </c>
      <c r="AU216" s="156" t="s">
        <v>87</v>
      </c>
      <c r="AY216" s="17" t="s">
        <v>169</v>
      </c>
      <c r="BE216" s="157">
        <f>IF(N216="základní",J216,0)</f>
        <v>42.94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7" t="s">
        <v>19</v>
      </c>
      <c r="BK216" s="157">
        <f>ROUND(I216*H216,2)</f>
        <v>42.94</v>
      </c>
      <c r="BL216" s="17" t="s">
        <v>262</v>
      </c>
      <c r="BM216" s="156" t="s">
        <v>885</v>
      </c>
    </row>
    <row r="217" spans="1:65" s="12" customFormat="1" ht="22.9" customHeight="1">
      <c r="B217" s="133"/>
      <c r="D217" s="134" t="s">
        <v>78</v>
      </c>
      <c r="E217" s="143" t="s">
        <v>572</v>
      </c>
      <c r="F217" s="143" t="s">
        <v>573</v>
      </c>
      <c r="J217" s="144">
        <f>BK217</f>
        <v>720.14</v>
      </c>
      <c r="L217" s="133"/>
      <c r="M217" s="137"/>
      <c r="N217" s="138"/>
      <c r="O217" s="138"/>
      <c r="P217" s="139">
        <f>SUM(P218:P229)</f>
        <v>1.3220000000000001</v>
      </c>
      <c r="Q217" s="138"/>
      <c r="R217" s="139">
        <f>SUM(R218:R229)</f>
        <v>3.6800000000000001E-3</v>
      </c>
      <c r="S217" s="138"/>
      <c r="T217" s="140">
        <f>SUM(T218:T229)</f>
        <v>0</v>
      </c>
      <c r="AR217" s="134" t="s">
        <v>87</v>
      </c>
      <c r="AT217" s="141" t="s">
        <v>78</v>
      </c>
      <c r="AU217" s="141" t="s">
        <v>19</v>
      </c>
      <c r="AY217" s="134" t="s">
        <v>169</v>
      </c>
      <c r="BK217" s="142">
        <f>SUM(BK218:BK229)</f>
        <v>720.14</v>
      </c>
    </row>
    <row r="218" spans="1:65" s="2" customFormat="1" ht="16.5" customHeight="1">
      <c r="A218" s="29"/>
      <c r="B218" s="145"/>
      <c r="C218" s="146" t="s">
        <v>395</v>
      </c>
      <c r="D218" s="146" t="s">
        <v>172</v>
      </c>
      <c r="E218" s="147" t="s">
        <v>575</v>
      </c>
      <c r="F218" s="148" t="s">
        <v>576</v>
      </c>
      <c r="G218" s="149" t="s">
        <v>189</v>
      </c>
      <c r="H218" s="150">
        <v>10</v>
      </c>
      <c r="I218" s="151">
        <v>4.83</v>
      </c>
      <c r="J218" s="151">
        <f>ROUND(I218*H218,2)</f>
        <v>48.3</v>
      </c>
      <c r="K218" s="148" t="s">
        <v>183</v>
      </c>
      <c r="L218" s="30"/>
      <c r="M218" s="152" t="s">
        <v>1</v>
      </c>
      <c r="N218" s="153" t="s">
        <v>44</v>
      </c>
      <c r="O218" s="154">
        <v>1.2E-2</v>
      </c>
      <c r="P218" s="154">
        <f>O218*H218</f>
        <v>0.12</v>
      </c>
      <c r="Q218" s="154">
        <v>0</v>
      </c>
      <c r="R218" s="154">
        <f>Q218*H218</f>
        <v>0</v>
      </c>
      <c r="S218" s="154">
        <v>0</v>
      </c>
      <c r="T218" s="155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6" t="s">
        <v>262</v>
      </c>
      <c r="AT218" s="156" t="s">
        <v>172</v>
      </c>
      <c r="AU218" s="156" t="s">
        <v>87</v>
      </c>
      <c r="AY218" s="17" t="s">
        <v>169</v>
      </c>
      <c r="BE218" s="157">
        <f>IF(N218="základní",J218,0)</f>
        <v>48.3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17" t="s">
        <v>19</v>
      </c>
      <c r="BK218" s="157">
        <f>ROUND(I218*H218,2)</f>
        <v>48.3</v>
      </c>
      <c r="BL218" s="17" t="s">
        <v>262</v>
      </c>
      <c r="BM218" s="156" t="s">
        <v>886</v>
      </c>
    </row>
    <row r="219" spans="1:65" s="2" customFormat="1" ht="21.75" customHeight="1">
      <c r="A219" s="29"/>
      <c r="B219" s="145"/>
      <c r="C219" s="146" t="s">
        <v>399</v>
      </c>
      <c r="D219" s="146" t="s">
        <v>172</v>
      </c>
      <c r="E219" s="147" t="s">
        <v>579</v>
      </c>
      <c r="F219" s="148" t="s">
        <v>580</v>
      </c>
      <c r="G219" s="149" t="s">
        <v>189</v>
      </c>
      <c r="H219" s="150">
        <v>2</v>
      </c>
      <c r="I219" s="151">
        <v>6.85</v>
      </c>
      <c r="J219" s="151">
        <f>ROUND(I219*H219,2)</f>
        <v>13.7</v>
      </c>
      <c r="K219" s="148" t="s">
        <v>183</v>
      </c>
      <c r="L219" s="30"/>
      <c r="M219" s="152" t="s">
        <v>1</v>
      </c>
      <c r="N219" s="153" t="s">
        <v>44</v>
      </c>
      <c r="O219" s="154">
        <v>1.7000000000000001E-2</v>
      </c>
      <c r="P219" s="154">
        <f>O219*H219</f>
        <v>3.4000000000000002E-2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262</v>
      </c>
      <c r="AT219" s="156" t="s">
        <v>172</v>
      </c>
      <c r="AU219" s="156" t="s">
        <v>87</v>
      </c>
      <c r="AY219" s="17" t="s">
        <v>169</v>
      </c>
      <c r="BE219" s="157">
        <f>IF(N219="základní",J219,0)</f>
        <v>13.7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19</v>
      </c>
      <c r="BK219" s="157">
        <f>ROUND(I219*H219,2)</f>
        <v>13.7</v>
      </c>
      <c r="BL219" s="17" t="s">
        <v>262</v>
      </c>
      <c r="BM219" s="156" t="s">
        <v>887</v>
      </c>
    </row>
    <row r="220" spans="1:65" s="2" customFormat="1" ht="16.5" customHeight="1">
      <c r="A220" s="29"/>
      <c r="B220" s="145"/>
      <c r="C220" s="179" t="s">
        <v>403</v>
      </c>
      <c r="D220" s="179" t="s">
        <v>267</v>
      </c>
      <c r="E220" s="180" t="s">
        <v>583</v>
      </c>
      <c r="F220" s="181" t="s">
        <v>726</v>
      </c>
      <c r="G220" s="182" t="s">
        <v>189</v>
      </c>
      <c r="H220" s="183">
        <v>12.2</v>
      </c>
      <c r="I220" s="184">
        <v>0.7</v>
      </c>
      <c r="J220" s="184">
        <f>ROUND(I220*H220,2)</f>
        <v>8.5399999999999991</v>
      </c>
      <c r="K220" s="181" t="s">
        <v>194</v>
      </c>
      <c r="L220" s="185"/>
      <c r="M220" s="186" t="s">
        <v>1</v>
      </c>
      <c r="N220" s="187" t="s">
        <v>44</v>
      </c>
      <c r="O220" s="154">
        <v>0</v>
      </c>
      <c r="P220" s="154">
        <f>O220*H220</f>
        <v>0</v>
      </c>
      <c r="Q220" s="154">
        <v>0</v>
      </c>
      <c r="R220" s="154">
        <f>Q220*H220</f>
        <v>0</v>
      </c>
      <c r="S220" s="154">
        <v>0</v>
      </c>
      <c r="T220" s="155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6" t="s">
        <v>341</v>
      </c>
      <c r="AT220" s="156" t="s">
        <v>267</v>
      </c>
      <c r="AU220" s="156" t="s">
        <v>87</v>
      </c>
      <c r="AY220" s="17" t="s">
        <v>169</v>
      </c>
      <c r="BE220" s="157">
        <f>IF(N220="základní",J220,0)</f>
        <v>8.5399999999999991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7" t="s">
        <v>19</v>
      </c>
      <c r="BK220" s="157">
        <f>ROUND(I220*H220,2)</f>
        <v>8.5399999999999991</v>
      </c>
      <c r="BL220" s="17" t="s">
        <v>262</v>
      </c>
      <c r="BM220" s="156" t="s">
        <v>888</v>
      </c>
    </row>
    <row r="221" spans="1:65" s="13" customFormat="1">
      <c r="B221" s="158"/>
      <c r="D221" s="159" t="s">
        <v>179</v>
      </c>
      <c r="F221" s="161" t="s">
        <v>889</v>
      </c>
      <c r="H221" s="162">
        <v>12.2</v>
      </c>
      <c r="L221" s="158"/>
      <c r="M221" s="163"/>
      <c r="N221" s="164"/>
      <c r="O221" s="164"/>
      <c r="P221" s="164"/>
      <c r="Q221" s="164"/>
      <c r="R221" s="164"/>
      <c r="S221" s="164"/>
      <c r="T221" s="165"/>
      <c r="AT221" s="160" t="s">
        <v>179</v>
      </c>
      <c r="AU221" s="160" t="s">
        <v>87</v>
      </c>
      <c r="AV221" s="13" t="s">
        <v>87</v>
      </c>
      <c r="AW221" s="13" t="s">
        <v>3</v>
      </c>
      <c r="AX221" s="13" t="s">
        <v>19</v>
      </c>
      <c r="AY221" s="160" t="s">
        <v>169</v>
      </c>
    </row>
    <row r="222" spans="1:65" s="2" customFormat="1" ht="21.75" customHeight="1">
      <c r="A222" s="29"/>
      <c r="B222" s="145"/>
      <c r="C222" s="146" t="s">
        <v>407</v>
      </c>
      <c r="D222" s="146" t="s">
        <v>172</v>
      </c>
      <c r="E222" s="147" t="s">
        <v>588</v>
      </c>
      <c r="F222" s="148" t="s">
        <v>589</v>
      </c>
      <c r="G222" s="149" t="s">
        <v>189</v>
      </c>
      <c r="H222" s="150">
        <v>8</v>
      </c>
      <c r="I222" s="151">
        <v>16.2</v>
      </c>
      <c r="J222" s="151">
        <f>ROUND(I222*H222,2)</f>
        <v>129.6</v>
      </c>
      <c r="K222" s="148" t="s">
        <v>183</v>
      </c>
      <c r="L222" s="30"/>
      <c r="M222" s="152" t="s">
        <v>1</v>
      </c>
      <c r="N222" s="153" t="s">
        <v>44</v>
      </c>
      <c r="O222" s="154">
        <v>3.5000000000000003E-2</v>
      </c>
      <c r="P222" s="154">
        <f>O222*H222</f>
        <v>0.28000000000000003</v>
      </c>
      <c r="Q222" s="154">
        <v>2.0000000000000001E-4</v>
      </c>
      <c r="R222" s="154">
        <f>Q222*H222</f>
        <v>1.6000000000000001E-3</v>
      </c>
      <c r="S222" s="154">
        <v>0</v>
      </c>
      <c r="T222" s="155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6" t="s">
        <v>262</v>
      </c>
      <c r="AT222" s="156" t="s">
        <v>172</v>
      </c>
      <c r="AU222" s="156" t="s">
        <v>87</v>
      </c>
      <c r="AY222" s="17" t="s">
        <v>169</v>
      </c>
      <c r="BE222" s="157">
        <f>IF(N222="základní",J222,0)</f>
        <v>129.6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7" t="s">
        <v>19</v>
      </c>
      <c r="BK222" s="157">
        <f>ROUND(I222*H222,2)</f>
        <v>129.6</v>
      </c>
      <c r="BL222" s="17" t="s">
        <v>262</v>
      </c>
      <c r="BM222" s="156" t="s">
        <v>890</v>
      </c>
    </row>
    <row r="223" spans="1:65" s="14" customFormat="1">
      <c r="B223" s="166"/>
      <c r="D223" s="159" t="s">
        <v>179</v>
      </c>
      <c r="E223" s="167" t="s">
        <v>1</v>
      </c>
      <c r="F223" s="168" t="s">
        <v>891</v>
      </c>
      <c r="H223" s="167" t="s">
        <v>1</v>
      </c>
      <c r="L223" s="166"/>
      <c r="M223" s="169"/>
      <c r="N223" s="170"/>
      <c r="O223" s="170"/>
      <c r="P223" s="170"/>
      <c r="Q223" s="170"/>
      <c r="R223" s="170"/>
      <c r="S223" s="170"/>
      <c r="T223" s="171"/>
      <c r="AT223" s="167" t="s">
        <v>179</v>
      </c>
      <c r="AU223" s="167" t="s">
        <v>87</v>
      </c>
      <c r="AV223" s="14" t="s">
        <v>19</v>
      </c>
      <c r="AW223" s="14" t="s">
        <v>34</v>
      </c>
      <c r="AX223" s="14" t="s">
        <v>79</v>
      </c>
      <c r="AY223" s="167" t="s">
        <v>169</v>
      </c>
    </row>
    <row r="224" spans="1:65" s="14" customFormat="1">
      <c r="B224" s="166"/>
      <c r="D224" s="159" t="s">
        <v>179</v>
      </c>
      <c r="E224" s="167" t="s">
        <v>1</v>
      </c>
      <c r="F224" s="168" t="s">
        <v>892</v>
      </c>
      <c r="H224" s="167" t="s">
        <v>1</v>
      </c>
      <c r="L224" s="166"/>
      <c r="M224" s="169"/>
      <c r="N224" s="170"/>
      <c r="O224" s="170"/>
      <c r="P224" s="170"/>
      <c r="Q224" s="170"/>
      <c r="R224" s="170"/>
      <c r="S224" s="170"/>
      <c r="T224" s="171"/>
      <c r="AT224" s="167" t="s">
        <v>179</v>
      </c>
      <c r="AU224" s="167" t="s">
        <v>87</v>
      </c>
      <c r="AV224" s="14" t="s">
        <v>19</v>
      </c>
      <c r="AW224" s="14" t="s">
        <v>34</v>
      </c>
      <c r="AX224" s="14" t="s">
        <v>79</v>
      </c>
      <c r="AY224" s="167" t="s">
        <v>169</v>
      </c>
    </row>
    <row r="225" spans="1:65" s="13" customFormat="1">
      <c r="B225" s="158"/>
      <c r="D225" s="159" t="s">
        <v>179</v>
      </c>
      <c r="E225" s="160" t="s">
        <v>1</v>
      </c>
      <c r="F225" s="161" t="s">
        <v>177</v>
      </c>
      <c r="H225" s="162">
        <v>4</v>
      </c>
      <c r="L225" s="158"/>
      <c r="M225" s="163"/>
      <c r="N225" s="164"/>
      <c r="O225" s="164"/>
      <c r="P225" s="164"/>
      <c r="Q225" s="164"/>
      <c r="R225" s="164"/>
      <c r="S225" s="164"/>
      <c r="T225" s="165"/>
      <c r="AT225" s="160" t="s">
        <v>179</v>
      </c>
      <c r="AU225" s="160" t="s">
        <v>87</v>
      </c>
      <c r="AV225" s="13" t="s">
        <v>87</v>
      </c>
      <c r="AW225" s="13" t="s">
        <v>34</v>
      </c>
      <c r="AX225" s="13" t="s">
        <v>79</v>
      </c>
      <c r="AY225" s="160" t="s">
        <v>169</v>
      </c>
    </row>
    <row r="226" spans="1:65" s="14" customFormat="1">
      <c r="B226" s="166"/>
      <c r="D226" s="159" t="s">
        <v>179</v>
      </c>
      <c r="E226" s="167" t="s">
        <v>1</v>
      </c>
      <c r="F226" s="168" t="s">
        <v>801</v>
      </c>
      <c r="H226" s="167" t="s">
        <v>1</v>
      </c>
      <c r="L226" s="166"/>
      <c r="M226" s="169"/>
      <c r="N226" s="170"/>
      <c r="O226" s="170"/>
      <c r="P226" s="170"/>
      <c r="Q226" s="170"/>
      <c r="R226" s="170"/>
      <c r="S226" s="170"/>
      <c r="T226" s="171"/>
      <c r="AT226" s="167" t="s">
        <v>179</v>
      </c>
      <c r="AU226" s="167" t="s">
        <v>87</v>
      </c>
      <c r="AV226" s="14" t="s">
        <v>19</v>
      </c>
      <c r="AW226" s="14" t="s">
        <v>34</v>
      </c>
      <c r="AX226" s="14" t="s">
        <v>79</v>
      </c>
      <c r="AY226" s="167" t="s">
        <v>169</v>
      </c>
    </row>
    <row r="227" spans="1:65" s="13" customFormat="1">
      <c r="B227" s="158"/>
      <c r="D227" s="159" t="s">
        <v>179</v>
      </c>
      <c r="E227" s="160" t="s">
        <v>1</v>
      </c>
      <c r="F227" s="161" t="s">
        <v>177</v>
      </c>
      <c r="H227" s="162">
        <v>4</v>
      </c>
      <c r="L227" s="158"/>
      <c r="M227" s="163"/>
      <c r="N227" s="164"/>
      <c r="O227" s="164"/>
      <c r="P227" s="164"/>
      <c r="Q227" s="164"/>
      <c r="R227" s="164"/>
      <c r="S227" s="164"/>
      <c r="T227" s="165"/>
      <c r="AT227" s="160" t="s">
        <v>179</v>
      </c>
      <c r="AU227" s="160" t="s">
        <v>87</v>
      </c>
      <c r="AV227" s="13" t="s">
        <v>87</v>
      </c>
      <c r="AW227" s="13" t="s">
        <v>34</v>
      </c>
      <c r="AX227" s="13" t="s">
        <v>79</v>
      </c>
      <c r="AY227" s="160" t="s">
        <v>169</v>
      </c>
    </row>
    <row r="228" spans="1:65" s="15" customFormat="1">
      <c r="B228" s="172"/>
      <c r="D228" s="159" t="s">
        <v>179</v>
      </c>
      <c r="E228" s="173" t="s">
        <v>1</v>
      </c>
      <c r="F228" s="174" t="s">
        <v>198</v>
      </c>
      <c r="H228" s="175">
        <v>8</v>
      </c>
      <c r="L228" s="172"/>
      <c r="M228" s="176"/>
      <c r="N228" s="177"/>
      <c r="O228" s="177"/>
      <c r="P228" s="177"/>
      <c r="Q228" s="177"/>
      <c r="R228" s="177"/>
      <c r="S228" s="177"/>
      <c r="T228" s="178"/>
      <c r="AT228" s="173" t="s">
        <v>179</v>
      </c>
      <c r="AU228" s="173" t="s">
        <v>87</v>
      </c>
      <c r="AV228" s="15" t="s">
        <v>177</v>
      </c>
      <c r="AW228" s="15" t="s">
        <v>34</v>
      </c>
      <c r="AX228" s="15" t="s">
        <v>19</v>
      </c>
      <c r="AY228" s="173" t="s">
        <v>169</v>
      </c>
    </row>
    <row r="229" spans="1:65" s="2" customFormat="1" ht="21.75" customHeight="1">
      <c r="A229" s="29"/>
      <c r="B229" s="145"/>
      <c r="C229" s="146" t="s">
        <v>411</v>
      </c>
      <c r="D229" s="146" t="s">
        <v>172</v>
      </c>
      <c r="E229" s="147" t="s">
        <v>592</v>
      </c>
      <c r="F229" s="148" t="s">
        <v>593</v>
      </c>
      <c r="G229" s="149" t="s">
        <v>189</v>
      </c>
      <c r="H229" s="150">
        <v>8</v>
      </c>
      <c r="I229" s="151">
        <v>65</v>
      </c>
      <c r="J229" s="151">
        <f>ROUND(I229*H229,2)</f>
        <v>520</v>
      </c>
      <c r="K229" s="148" t="s">
        <v>183</v>
      </c>
      <c r="L229" s="30"/>
      <c r="M229" s="152" t="s">
        <v>1</v>
      </c>
      <c r="N229" s="153" t="s">
        <v>44</v>
      </c>
      <c r="O229" s="154">
        <v>0.111</v>
      </c>
      <c r="P229" s="154">
        <f>O229*H229</f>
        <v>0.88800000000000001</v>
      </c>
      <c r="Q229" s="154">
        <v>2.5999999999999998E-4</v>
      </c>
      <c r="R229" s="154">
        <f>Q229*H229</f>
        <v>2.0799999999999998E-3</v>
      </c>
      <c r="S229" s="154">
        <v>0</v>
      </c>
      <c r="T229" s="155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6" t="s">
        <v>262</v>
      </c>
      <c r="AT229" s="156" t="s">
        <v>172</v>
      </c>
      <c r="AU229" s="156" t="s">
        <v>87</v>
      </c>
      <c r="AY229" s="17" t="s">
        <v>169</v>
      </c>
      <c r="BE229" s="157">
        <f>IF(N229="základní",J229,0)</f>
        <v>520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7" t="s">
        <v>19</v>
      </c>
      <c r="BK229" s="157">
        <f>ROUND(I229*H229,2)</f>
        <v>520</v>
      </c>
      <c r="BL229" s="17" t="s">
        <v>262</v>
      </c>
      <c r="BM229" s="156" t="s">
        <v>893</v>
      </c>
    </row>
    <row r="230" spans="1:65" s="12" customFormat="1" ht="25.9" customHeight="1">
      <c r="B230" s="133"/>
      <c r="D230" s="134" t="s">
        <v>78</v>
      </c>
      <c r="E230" s="135" t="s">
        <v>267</v>
      </c>
      <c r="F230" s="135" t="s">
        <v>595</v>
      </c>
      <c r="J230" s="136">
        <f>BK230</f>
        <v>250183.56</v>
      </c>
      <c r="L230" s="133"/>
      <c r="M230" s="137"/>
      <c r="N230" s="138"/>
      <c r="O230" s="138"/>
      <c r="P230" s="139">
        <f>P231</f>
        <v>0</v>
      </c>
      <c r="Q230" s="138"/>
      <c r="R230" s="139">
        <f>R231</f>
        <v>0</v>
      </c>
      <c r="S230" s="138"/>
      <c r="T230" s="140">
        <f>T231</f>
        <v>0</v>
      </c>
      <c r="AR230" s="134" t="s">
        <v>170</v>
      </c>
      <c r="AT230" s="141" t="s">
        <v>78</v>
      </c>
      <c r="AU230" s="141" t="s">
        <v>79</v>
      </c>
      <c r="AY230" s="134" t="s">
        <v>169</v>
      </c>
      <c r="BK230" s="142">
        <f>BK231</f>
        <v>250183.56</v>
      </c>
    </row>
    <row r="231" spans="1:65" s="12" customFormat="1" ht="22.9" customHeight="1">
      <c r="B231" s="133"/>
      <c r="D231" s="134" t="s">
        <v>78</v>
      </c>
      <c r="E231" s="143" t="s">
        <v>596</v>
      </c>
      <c r="F231" s="143" t="s">
        <v>597</v>
      </c>
      <c r="J231" s="144">
        <f>BK231</f>
        <v>250183.56</v>
      </c>
      <c r="L231" s="133"/>
      <c r="M231" s="137"/>
      <c r="N231" s="138"/>
      <c r="O231" s="138"/>
      <c r="P231" s="139">
        <f>P232</f>
        <v>0</v>
      </c>
      <c r="Q231" s="138"/>
      <c r="R231" s="139">
        <f>R232</f>
        <v>0</v>
      </c>
      <c r="S231" s="138"/>
      <c r="T231" s="140">
        <f>T232</f>
        <v>0</v>
      </c>
      <c r="AR231" s="134" t="s">
        <v>170</v>
      </c>
      <c r="AT231" s="141" t="s">
        <v>78</v>
      </c>
      <c r="AU231" s="141" t="s">
        <v>19</v>
      </c>
      <c r="AY231" s="134" t="s">
        <v>169</v>
      </c>
      <c r="BK231" s="142">
        <f>BK232</f>
        <v>250183.56</v>
      </c>
    </row>
    <row r="232" spans="1:65" s="2" customFormat="1" ht="16.5" customHeight="1">
      <c r="A232" s="29"/>
      <c r="B232" s="145"/>
      <c r="C232" s="146" t="s">
        <v>417</v>
      </c>
      <c r="D232" s="146" t="s">
        <v>172</v>
      </c>
      <c r="E232" s="147" t="s">
        <v>599</v>
      </c>
      <c r="F232" s="148" t="s">
        <v>600</v>
      </c>
      <c r="G232" s="149" t="s">
        <v>377</v>
      </c>
      <c r="H232" s="150">
        <v>1</v>
      </c>
      <c r="I232" s="151">
        <v>250183.56</v>
      </c>
      <c r="J232" s="151">
        <f>ROUND(I232*H232,2)</f>
        <v>250183.56</v>
      </c>
      <c r="K232" s="148" t="s">
        <v>1</v>
      </c>
      <c r="L232" s="30"/>
      <c r="M232" s="152" t="s">
        <v>1</v>
      </c>
      <c r="N232" s="153" t="s">
        <v>44</v>
      </c>
      <c r="O232" s="154">
        <v>0</v>
      </c>
      <c r="P232" s="154">
        <f>O232*H232</f>
        <v>0</v>
      </c>
      <c r="Q232" s="154">
        <v>0</v>
      </c>
      <c r="R232" s="154">
        <f>Q232*H232</f>
        <v>0</v>
      </c>
      <c r="S232" s="154">
        <v>0</v>
      </c>
      <c r="T232" s="155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6" t="s">
        <v>510</v>
      </c>
      <c r="AT232" s="156" t="s">
        <v>172</v>
      </c>
      <c r="AU232" s="156" t="s">
        <v>87</v>
      </c>
      <c r="AY232" s="17" t="s">
        <v>169</v>
      </c>
      <c r="BE232" s="157">
        <f>IF(N232="základní",J232,0)</f>
        <v>250183.56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7" t="s">
        <v>19</v>
      </c>
      <c r="BK232" s="157">
        <f>ROUND(I232*H232,2)</f>
        <v>250183.56</v>
      </c>
      <c r="BL232" s="17" t="s">
        <v>510</v>
      </c>
      <c r="BM232" s="156" t="s">
        <v>894</v>
      </c>
    </row>
    <row r="233" spans="1:65" s="12" customFormat="1" ht="25.9" customHeight="1">
      <c r="B233" s="133"/>
      <c r="D233" s="134" t="s">
        <v>78</v>
      </c>
      <c r="E233" s="135" t="s">
        <v>602</v>
      </c>
      <c r="F233" s="135" t="s">
        <v>603</v>
      </c>
      <c r="J233" s="136">
        <f>BK233</f>
        <v>30000</v>
      </c>
      <c r="L233" s="133"/>
      <c r="M233" s="137"/>
      <c r="N233" s="138"/>
      <c r="O233" s="138"/>
      <c r="P233" s="139">
        <f>P234+P236</f>
        <v>0</v>
      </c>
      <c r="Q233" s="138"/>
      <c r="R233" s="139">
        <f>R234+R236</f>
        <v>0</v>
      </c>
      <c r="S233" s="138"/>
      <c r="T233" s="140">
        <f>T234+T236</f>
        <v>0</v>
      </c>
      <c r="AR233" s="134" t="s">
        <v>199</v>
      </c>
      <c r="AT233" s="141" t="s">
        <v>78</v>
      </c>
      <c r="AU233" s="141" t="s">
        <v>79</v>
      </c>
      <c r="AY233" s="134" t="s">
        <v>169</v>
      </c>
      <c r="BK233" s="142">
        <f>BK234+BK236</f>
        <v>30000</v>
      </c>
    </row>
    <row r="234" spans="1:65" s="12" customFormat="1" ht="22.9" customHeight="1">
      <c r="B234" s="133"/>
      <c r="D234" s="134" t="s">
        <v>78</v>
      </c>
      <c r="E234" s="143" t="s">
        <v>604</v>
      </c>
      <c r="F234" s="143" t="s">
        <v>605</v>
      </c>
      <c r="J234" s="144">
        <f>BK234</f>
        <v>15000</v>
      </c>
      <c r="L234" s="133"/>
      <c r="M234" s="137"/>
      <c r="N234" s="138"/>
      <c r="O234" s="138"/>
      <c r="P234" s="139">
        <f>P235</f>
        <v>0</v>
      </c>
      <c r="Q234" s="138"/>
      <c r="R234" s="139">
        <f>R235</f>
        <v>0</v>
      </c>
      <c r="S234" s="138"/>
      <c r="T234" s="140">
        <f>T235</f>
        <v>0</v>
      </c>
      <c r="AR234" s="134" t="s">
        <v>199</v>
      </c>
      <c r="AT234" s="141" t="s">
        <v>78</v>
      </c>
      <c r="AU234" s="141" t="s">
        <v>19</v>
      </c>
      <c r="AY234" s="134" t="s">
        <v>169</v>
      </c>
      <c r="BK234" s="142">
        <f>BK235</f>
        <v>15000</v>
      </c>
    </row>
    <row r="235" spans="1:65" s="2" customFormat="1" ht="16.5" customHeight="1">
      <c r="A235" s="29"/>
      <c r="B235" s="145"/>
      <c r="C235" s="146" t="s">
        <v>423</v>
      </c>
      <c r="D235" s="146" t="s">
        <v>172</v>
      </c>
      <c r="E235" s="147" t="s">
        <v>607</v>
      </c>
      <c r="F235" s="148" t="s">
        <v>605</v>
      </c>
      <c r="G235" s="149" t="s">
        <v>608</v>
      </c>
      <c r="H235" s="150">
        <v>1</v>
      </c>
      <c r="I235" s="151">
        <v>15000</v>
      </c>
      <c r="J235" s="151">
        <f>ROUND(I235*H235,2)</f>
        <v>15000</v>
      </c>
      <c r="K235" s="148" t="s">
        <v>183</v>
      </c>
      <c r="L235" s="30"/>
      <c r="M235" s="152" t="s">
        <v>1</v>
      </c>
      <c r="N235" s="153" t="s">
        <v>44</v>
      </c>
      <c r="O235" s="154">
        <v>0</v>
      </c>
      <c r="P235" s="154">
        <f>O235*H235</f>
        <v>0</v>
      </c>
      <c r="Q235" s="154">
        <v>0</v>
      </c>
      <c r="R235" s="154">
        <f>Q235*H235</f>
        <v>0</v>
      </c>
      <c r="S235" s="154">
        <v>0</v>
      </c>
      <c r="T235" s="155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6" t="s">
        <v>609</v>
      </c>
      <c r="AT235" s="156" t="s">
        <v>172</v>
      </c>
      <c r="AU235" s="156" t="s">
        <v>87</v>
      </c>
      <c r="AY235" s="17" t="s">
        <v>169</v>
      </c>
      <c r="BE235" s="157">
        <f>IF(N235="základní",J235,0)</f>
        <v>15000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7" t="s">
        <v>19</v>
      </c>
      <c r="BK235" s="157">
        <f>ROUND(I235*H235,2)</f>
        <v>15000</v>
      </c>
      <c r="BL235" s="17" t="s">
        <v>609</v>
      </c>
      <c r="BM235" s="156" t="s">
        <v>895</v>
      </c>
    </row>
    <row r="236" spans="1:65" s="12" customFormat="1" ht="22.9" customHeight="1">
      <c r="B236" s="133"/>
      <c r="D236" s="134" t="s">
        <v>78</v>
      </c>
      <c r="E236" s="143" t="s">
        <v>611</v>
      </c>
      <c r="F236" s="143" t="s">
        <v>612</v>
      </c>
      <c r="J236" s="144">
        <f>BK236</f>
        <v>15000</v>
      </c>
      <c r="L236" s="133"/>
      <c r="M236" s="137"/>
      <c r="N236" s="138"/>
      <c r="O236" s="138"/>
      <c r="P236" s="139">
        <f>P237</f>
        <v>0</v>
      </c>
      <c r="Q236" s="138"/>
      <c r="R236" s="139">
        <f>R237</f>
        <v>0</v>
      </c>
      <c r="S236" s="138"/>
      <c r="T236" s="140">
        <f>T237</f>
        <v>0</v>
      </c>
      <c r="AR236" s="134" t="s">
        <v>199</v>
      </c>
      <c r="AT236" s="141" t="s">
        <v>78</v>
      </c>
      <c r="AU236" s="141" t="s">
        <v>19</v>
      </c>
      <c r="AY236" s="134" t="s">
        <v>169</v>
      </c>
      <c r="BK236" s="142">
        <f>BK237</f>
        <v>15000</v>
      </c>
    </row>
    <row r="237" spans="1:65" s="2" customFormat="1" ht="16.5" customHeight="1">
      <c r="A237" s="29"/>
      <c r="B237" s="145"/>
      <c r="C237" s="146" t="s">
        <v>427</v>
      </c>
      <c r="D237" s="146" t="s">
        <v>172</v>
      </c>
      <c r="E237" s="147" t="s">
        <v>614</v>
      </c>
      <c r="F237" s="148" t="s">
        <v>612</v>
      </c>
      <c r="G237" s="149" t="s">
        <v>608</v>
      </c>
      <c r="H237" s="150">
        <v>1</v>
      </c>
      <c r="I237" s="151">
        <v>15000</v>
      </c>
      <c r="J237" s="151">
        <f>ROUND(I237*H237,2)</f>
        <v>15000</v>
      </c>
      <c r="K237" s="148" t="s">
        <v>183</v>
      </c>
      <c r="L237" s="30"/>
      <c r="M237" s="188" t="s">
        <v>1</v>
      </c>
      <c r="N237" s="189" t="s">
        <v>44</v>
      </c>
      <c r="O237" s="190">
        <v>0</v>
      </c>
      <c r="P237" s="190">
        <f>O237*H237</f>
        <v>0</v>
      </c>
      <c r="Q237" s="190">
        <v>0</v>
      </c>
      <c r="R237" s="190">
        <f>Q237*H237</f>
        <v>0</v>
      </c>
      <c r="S237" s="190">
        <v>0</v>
      </c>
      <c r="T237" s="191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6" t="s">
        <v>609</v>
      </c>
      <c r="AT237" s="156" t="s">
        <v>172</v>
      </c>
      <c r="AU237" s="156" t="s">
        <v>87</v>
      </c>
      <c r="AY237" s="17" t="s">
        <v>169</v>
      </c>
      <c r="BE237" s="157">
        <f>IF(N237="základní",J237,0)</f>
        <v>15000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7" t="s">
        <v>19</v>
      </c>
      <c r="BK237" s="157">
        <f>ROUND(I237*H237,2)</f>
        <v>15000</v>
      </c>
      <c r="BL237" s="17" t="s">
        <v>609</v>
      </c>
      <c r="BM237" s="156" t="s">
        <v>896</v>
      </c>
    </row>
    <row r="238" spans="1:65" s="2" customFormat="1" ht="6.95" customHeight="1">
      <c r="A238" s="29"/>
      <c r="B238" s="44"/>
      <c r="C238" s="45"/>
      <c r="D238" s="45"/>
      <c r="E238" s="45"/>
      <c r="F238" s="45"/>
      <c r="G238" s="45"/>
      <c r="H238" s="45"/>
      <c r="I238" s="45"/>
      <c r="J238" s="45"/>
      <c r="K238" s="45"/>
      <c r="L238" s="30"/>
      <c r="M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</row>
  </sheetData>
  <autoFilter ref="C138:K237" xr:uid="{00000000-0009-0000-0000-000004000000}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20"/>
  <sheetViews>
    <sheetView showGridLines="0" topLeftCell="A157" workbookViewId="0">
      <selection activeCell="I166" sqref="I16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111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897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5" t="s">
        <v>898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16" t="str">
        <f>'Rekapitulace stavby'!E14</f>
        <v xml:space="preserve"> </v>
      </c>
      <c r="F20" s="216"/>
      <c r="G20" s="216"/>
      <c r="H20" s="216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18" t="s">
        <v>1</v>
      </c>
      <c r="F29" s="218"/>
      <c r="G29" s="218"/>
      <c r="H29" s="21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ROUND(J137, 2)</f>
        <v>694184.38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ROUND((SUM(BE137:BE219)),  2)</f>
        <v>694184.38</v>
      </c>
      <c r="G35" s="29"/>
      <c r="H35" s="29"/>
      <c r="I35" s="103">
        <v>0.21</v>
      </c>
      <c r="J35" s="102">
        <f>ROUND(((SUM(BE137:BE219))*I35),  2)</f>
        <v>145778.72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ROUND((SUM(BF137:BF219)),  2)</f>
        <v>0</v>
      </c>
      <c r="G36" s="29"/>
      <c r="H36" s="29"/>
      <c r="I36" s="103">
        <v>0.15</v>
      </c>
      <c r="J36" s="102">
        <f>ROUND(((SUM(BF137:BF219))*I36),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ROUND((SUM(BG137:BG219)),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ROUND((SUM(BH137:BH219)),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ROUND((SUM(BI137:BI219)),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839963.1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897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5" t="str">
        <f>E11</f>
        <v>SO 05 - Učebna fyziky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J137</f>
        <v>694184.38000000012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132</v>
      </c>
      <c r="E99" s="117"/>
      <c r="F99" s="117"/>
      <c r="G99" s="117"/>
      <c r="H99" s="117"/>
      <c r="I99" s="117"/>
      <c r="J99" s="118">
        <f>J138</f>
        <v>35123.03</v>
      </c>
      <c r="L99" s="115"/>
    </row>
    <row r="100" spans="1:47" s="10" customFormat="1" ht="19.899999999999999" customHeight="1">
      <c r="B100" s="119"/>
      <c r="D100" s="120" t="s">
        <v>135</v>
      </c>
      <c r="E100" s="121"/>
      <c r="F100" s="121"/>
      <c r="G100" s="121"/>
      <c r="H100" s="121"/>
      <c r="I100" s="121"/>
      <c r="J100" s="122">
        <f>J139</f>
        <v>7971.8600000000006</v>
      </c>
      <c r="L100" s="119"/>
    </row>
    <row r="101" spans="1:47" s="10" customFormat="1" ht="19.899999999999999" customHeight="1">
      <c r="B101" s="119"/>
      <c r="D101" s="120" t="s">
        <v>136</v>
      </c>
      <c r="E101" s="121"/>
      <c r="F101" s="121"/>
      <c r="G101" s="121"/>
      <c r="H101" s="121"/>
      <c r="I101" s="121"/>
      <c r="J101" s="122">
        <f>J147</f>
        <v>25070</v>
      </c>
      <c r="L101" s="119"/>
    </row>
    <row r="102" spans="1:47" s="10" customFormat="1" ht="19.899999999999999" customHeight="1">
      <c r="B102" s="119"/>
      <c r="D102" s="120" t="s">
        <v>137</v>
      </c>
      <c r="E102" s="121"/>
      <c r="F102" s="121"/>
      <c r="G102" s="121"/>
      <c r="H102" s="121"/>
      <c r="I102" s="121"/>
      <c r="J102" s="122">
        <f>J151</f>
        <v>1181.42</v>
      </c>
      <c r="L102" s="119"/>
    </row>
    <row r="103" spans="1:47" s="10" customFormat="1" ht="19.899999999999999" customHeight="1">
      <c r="B103" s="119"/>
      <c r="D103" s="120" t="s">
        <v>138</v>
      </c>
      <c r="E103" s="121"/>
      <c r="F103" s="121"/>
      <c r="G103" s="121"/>
      <c r="H103" s="121"/>
      <c r="I103" s="121"/>
      <c r="J103" s="122">
        <f>J158</f>
        <v>899.75</v>
      </c>
      <c r="L103" s="119"/>
    </row>
    <row r="104" spans="1:47" s="9" customFormat="1" ht="24.95" customHeight="1">
      <c r="B104" s="115"/>
      <c r="D104" s="116" t="s">
        <v>139</v>
      </c>
      <c r="E104" s="117"/>
      <c r="F104" s="117"/>
      <c r="G104" s="117"/>
      <c r="H104" s="117"/>
      <c r="I104" s="117"/>
      <c r="J104" s="118">
        <f>J160</f>
        <v>392168.82000000007</v>
      </c>
      <c r="L104" s="115"/>
    </row>
    <row r="105" spans="1:47" s="10" customFormat="1" ht="19.899999999999999" customHeight="1">
      <c r="B105" s="119"/>
      <c r="D105" s="120" t="s">
        <v>786</v>
      </c>
      <c r="E105" s="121"/>
      <c r="F105" s="121"/>
      <c r="G105" s="121"/>
      <c r="H105" s="121"/>
      <c r="I105" s="121"/>
      <c r="J105" s="122">
        <f>J161</f>
        <v>118660</v>
      </c>
      <c r="L105" s="119"/>
    </row>
    <row r="106" spans="1:47" s="10" customFormat="1" ht="19.899999999999999" customHeight="1">
      <c r="B106" s="119"/>
      <c r="D106" s="120" t="s">
        <v>787</v>
      </c>
      <c r="E106" s="121"/>
      <c r="F106" s="121"/>
      <c r="G106" s="121"/>
      <c r="H106" s="121"/>
      <c r="I106" s="121"/>
      <c r="J106" s="122">
        <f>J165</f>
        <v>71186</v>
      </c>
      <c r="L106" s="119"/>
    </row>
    <row r="107" spans="1:47" s="10" customFormat="1" ht="19.899999999999999" customHeight="1">
      <c r="B107" s="119"/>
      <c r="D107" s="120" t="s">
        <v>788</v>
      </c>
      <c r="E107" s="121"/>
      <c r="F107" s="121"/>
      <c r="G107" s="121"/>
      <c r="H107" s="121"/>
      <c r="I107" s="121"/>
      <c r="J107" s="122">
        <f>J167</f>
        <v>173591.41</v>
      </c>
      <c r="L107" s="119"/>
    </row>
    <row r="108" spans="1:47" s="10" customFormat="1" ht="19.899999999999999" customHeight="1">
      <c r="B108" s="119"/>
      <c r="D108" s="120" t="s">
        <v>147</v>
      </c>
      <c r="E108" s="121"/>
      <c r="F108" s="121"/>
      <c r="G108" s="121"/>
      <c r="H108" s="121"/>
      <c r="I108" s="121"/>
      <c r="J108" s="122">
        <f>J181</f>
        <v>6041.8</v>
      </c>
      <c r="L108" s="119"/>
    </row>
    <row r="109" spans="1:47" s="10" customFormat="1" ht="19.899999999999999" customHeight="1">
      <c r="B109" s="119"/>
      <c r="D109" s="120" t="s">
        <v>148</v>
      </c>
      <c r="E109" s="121"/>
      <c r="F109" s="121"/>
      <c r="G109" s="121"/>
      <c r="H109" s="121"/>
      <c r="I109" s="121"/>
      <c r="J109" s="122">
        <f>J192</f>
        <v>395.34</v>
      </c>
      <c r="L109" s="119"/>
    </row>
    <row r="110" spans="1:47" s="10" customFormat="1" ht="19.899999999999999" customHeight="1">
      <c r="B110" s="119"/>
      <c r="D110" s="120" t="s">
        <v>899</v>
      </c>
      <c r="E110" s="121"/>
      <c r="F110" s="121"/>
      <c r="G110" s="121"/>
      <c r="H110" s="121"/>
      <c r="I110" s="121"/>
      <c r="J110" s="122">
        <f>J203</f>
        <v>22294.27</v>
      </c>
      <c r="L110" s="119"/>
    </row>
    <row r="111" spans="1:47" s="9" customFormat="1" ht="24.95" customHeight="1">
      <c r="B111" s="115"/>
      <c r="D111" s="116" t="s">
        <v>149</v>
      </c>
      <c r="E111" s="117"/>
      <c r="F111" s="117"/>
      <c r="G111" s="117"/>
      <c r="H111" s="117"/>
      <c r="I111" s="117"/>
      <c r="J111" s="118">
        <f>J212</f>
        <v>236892.53</v>
      </c>
      <c r="L111" s="115"/>
    </row>
    <row r="112" spans="1:47" s="10" customFormat="1" ht="19.899999999999999" customHeight="1">
      <c r="B112" s="119"/>
      <c r="D112" s="120" t="s">
        <v>150</v>
      </c>
      <c r="E112" s="121"/>
      <c r="F112" s="121"/>
      <c r="G112" s="121"/>
      <c r="H112" s="121"/>
      <c r="I112" s="121"/>
      <c r="J112" s="122">
        <f>J213</f>
        <v>236892.53</v>
      </c>
      <c r="L112" s="119"/>
    </row>
    <row r="113" spans="1:31" s="9" customFormat="1" ht="24.95" customHeight="1">
      <c r="B113" s="115"/>
      <c r="D113" s="116" t="s">
        <v>151</v>
      </c>
      <c r="E113" s="117"/>
      <c r="F113" s="117"/>
      <c r="G113" s="117"/>
      <c r="H113" s="117"/>
      <c r="I113" s="117"/>
      <c r="J113" s="118">
        <f>J215</f>
        <v>30000</v>
      </c>
      <c r="L113" s="115"/>
    </row>
    <row r="114" spans="1:31" s="10" customFormat="1" ht="19.899999999999999" customHeight="1">
      <c r="B114" s="119"/>
      <c r="D114" s="120" t="s">
        <v>152</v>
      </c>
      <c r="E114" s="121"/>
      <c r="F114" s="121"/>
      <c r="G114" s="121"/>
      <c r="H114" s="121"/>
      <c r="I114" s="121"/>
      <c r="J114" s="122">
        <f>J216</f>
        <v>15000</v>
      </c>
      <c r="L114" s="119"/>
    </row>
    <row r="115" spans="1:31" s="10" customFormat="1" ht="19.899999999999999" customHeight="1">
      <c r="B115" s="119"/>
      <c r="D115" s="120" t="s">
        <v>153</v>
      </c>
      <c r="E115" s="121"/>
      <c r="F115" s="121"/>
      <c r="G115" s="121"/>
      <c r="H115" s="121"/>
      <c r="I115" s="121"/>
      <c r="J115" s="122">
        <f>J218</f>
        <v>15000</v>
      </c>
      <c r="L115" s="119"/>
    </row>
    <row r="116" spans="1:31" s="2" customFormat="1" ht="21.7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21" spans="1:31" s="2" customFormat="1" ht="6.95" customHeight="1">
      <c r="A121" s="29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24.95" customHeight="1">
      <c r="A122" s="29"/>
      <c r="B122" s="30"/>
      <c r="C122" s="21" t="s">
        <v>154</v>
      </c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14</v>
      </c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3.25" customHeight="1">
      <c r="A125" s="29"/>
      <c r="B125" s="30"/>
      <c r="C125" s="29"/>
      <c r="D125" s="29"/>
      <c r="E125" s="231" t="str">
        <f>E7</f>
        <v>Bezbariérovost a modernizace odborných učeben fyziky a biologie ZŠ Za Nádražím</v>
      </c>
      <c r="F125" s="232"/>
      <c r="G125" s="232"/>
      <c r="H125" s="232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1" customFormat="1" ht="12" customHeight="1">
      <c r="B126" s="20"/>
      <c r="C126" s="26" t="s">
        <v>123</v>
      </c>
      <c r="L126" s="20"/>
    </row>
    <row r="127" spans="1:31" s="2" customFormat="1" ht="16.5" customHeight="1">
      <c r="A127" s="29"/>
      <c r="B127" s="30"/>
      <c r="C127" s="29"/>
      <c r="D127" s="29"/>
      <c r="E127" s="231" t="s">
        <v>897</v>
      </c>
      <c r="F127" s="230"/>
      <c r="G127" s="230"/>
      <c r="H127" s="230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6" t="s">
        <v>125</v>
      </c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>
      <c r="A129" s="29"/>
      <c r="B129" s="30"/>
      <c r="C129" s="29"/>
      <c r="D129" s="29"/>
      <c r="E129" s="225" t="str">
        <f>E11</f>
        <v>SO 05 - Učebna fyziky</v>
      </c>
      <c r="F129" s="230"/>
      <c r="G129" s="230"/>
      <c r="H129" s="230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>
      <c r="A131" s="29"/>
      <c r="B131" s="30"/>
      <c r="C131" s="26" t="s">
        <v>20</v>
      </c>
      <c r="D131" s="29"/>
      <c r="E131" s="29"/>
      <c r="F131" s="24" t="str">
        <f>F14</f>
        <v>Český Krumlov</v>
      </c>
      <c r="G131" s="29"/>
      <c r="H131" s="29"/>
      <c r="I131" s="26" t="s">
        <v>22</v>
      </c>
      <c r="J131" s="52" t="str">
        <f>IF(J14="","",J14)</f>
        <v>1. 6. 2020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2" customHeight="1">
      <c r="A133" s="29"/>
      <c r="B133" s="30"/>
      <c r="C133" s="26" t="s">
        <v>26</v>
      </c>
      <c r="D133" s="29"/>
      <c r="E133" s="29"/>
      <c r="F133" s="24" t="str">
        <f>E17</f>
        <v>Město Český Krumlov, nám. Svornosti 1</v>
      </c>
      <c r="G133" s="29"/>
      <c r="H133" s="29"/>
      <c r="I133" s="26" t="s">
        <v>32</v>
      </c>
      <c r="J133" s="27" t="str">
        <f>E23</f>
        <v>WÍZNER AA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2" customHeight="1">
      <c r="A134" s="29"/>
      <c r="B134" s="30"/>
      <c r="C134" s="26" t="s">
        <v>30</v>
      </c>
      <c r="D134" s="29"/>
      <c r="E134" s="29"/>
      <c r="F134" s="24" t="str">
        <f>IF(E20="","",E20)</f>
        <v xml:space="preserve"> </v>
      </c>
      <c r="G134" s="29"/>
      <c r="H134" s="29"/>
      <c r="I134" s="26" t="s">
        <v>35</v>
      </c>
      <c r="J134" s="27" t="str">
        <f>E26</f>
        <v>Filip Šimek</v>
      </c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0.3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11" customFormat="1" ht="29.25" customHeight="1">
      <c r="A136" s="123"/>
      <c r="B136" s="124"/>
      <c r="C136" s="125" t="s">
        <v>155</v>
      </c>
      <c r="D136" s="126" t="s">
        <v>64</v>
      </c>
      <c r="E136" s="126" t="s">
        <v>60</v>
      </c>
      <c r="F136" s="126" t="s">
        <v>61</v>
      </c>
      <c r="G136" s="126" t="s">
        <v>156</v>
      </c>
      <c r="H136" s="126" t="s">
        <v>157</v>
      </c>
      <c r="I136" s="126" t="s">
        <v>158</v>
      </c>
      <c r="J136" s="126" t="s">
        <v>129</v>
      </c>
      <c r="K136" s="127" t="s">
        <v>159</v>
      </c>
      <c r="L136" s="128"/>
      <c r="M136" s="59" t="s">
        <v>1</v>
      </c>
      <c r="N136" s="60" t="s">
        <v>43</v>
      </c>
      <c r="O136" s="60" t="s">
        <v>160</v>
      </c>
      <c r="P136" s="60" t="s">
        <v>161</v>
      </c>
      <c r="Q136" s="60" t="s">
        <v>162</v>
      </c>
      <c r="R136" s="60" t="s">
        <v>163</v>
      </c>
      <c r="S136" s="60" t="s">
        <v>164</v>
      </c>
      <c r="T136" s="61" t="s">
        <v>165</v>
      </c>
      <c r="U136" s="123"/>
      <c r="V136" s="123"/>
      <c r="W136" s="123"/>
      <c r="X136" s="123"/>
      <c r="Y136" s="123"/>
      <c r="Z136" s="123"/>
      <c r="AA136" s="123"/>
      <c r="AB136" s="123"/>
      <c r="AC136" s="123"/>
      <c r="AD136" s="123"/>
      <c r="AE136" s="123"/>
    </row>
    <row r="137" spans="1:65" s="2" customFormat="1" ht="22.9" customHeight="1">
      <c r="A137" s="29"/>
      <c r="B137" s="30"/>
      <c r="C137" s="66" t="s">
        <v>166</v>
      </c>
      <c r="D137" s="29"/>
      <c r="E137" s="29"/>
      <c r="F137" s="29"/>
      <c r="G137" s="29"/>
      <c r="H137" s="29"/>
      <c r="I137" s="29"/>
      <c r="J137" s="129">
        <f>BK137</f>
        <v>694184.38000000012</v>
      </c>
      <c r="K137" s="29"/>
      <c r="L137" s="30"/>
      <c r="M137" s="62"/>
      <c r="N137" s="53"/>
      <c r="O137" s="63"/>
      <c r="P137" s="130">
        <f>P138+P160+P212+P215</f>
        <v>214.87905899999998</v>
      </c>
      <c r="Q137" s="63"/>
      <c r="R137" s="130">
        <f>R138+R160+R212+R215</f>
        <v>4.2763851800000001</v>
      </c>
      <c r="S137" s="63"/>
      <c r="T137" s="131">
        <f>T138+T160+T212+T215</f>
        <v>0.38962400000000003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78</v>
      </c>
      <c r="AU137" s="17" t="s">
        <v>131</v>
      </c>
      <c r="BK137" s="132">
        <f>BK138+BK160+BK212+BK215</f>
        <v>694184.38000000012</v>
      </c>
    </row>
    <row r="138" spans="1:65" s="12" customFormat="1" ht="25.9" customHeight="1">
      <c r="B138" s="133"/>
      <c r="D138" s="134" t="s">
        <v>78</v>
      </c>
      <c r="E138" s="135" t="s">
        <v>167</v>
      </c>
      <c r="F138" s="135" t="s">
        <v>168</v>
      </c>
      <c r="J138" s="136">
        <f>BK138</f>
        <v>35123.03</v>
      </c>
      <c r="L138" s="133"/>
      <c r="M138" s="137"/>
      <c r="N138" s="138"/>
      <c r="O138" s="138"/>
      <c r="P138" s="139">
        <f>P139+P147+P151+P158</f>
        <v>55.110889999999998</v>
      </c>
      <c r="Q138" s="138"/>
      <c r="R138" s="139">
        <f>R139+R147+R151+R158</f>
        <v>3.1352388799999997</v>
      </c>
      <c r="S138" s="138"/>
      <c r="T138" s="140">
        <f>T139+T147+T151+T158</f>
        <v>0</v>
      </c>
      <c r="AR138" s="134" t="s">
        <v>19</v>
      </c>
      <c r="AT138" s="141" t="s">
        <v>78</v>
      </c>
      <c r="AU138" s="141" t="s">
        <v>79</v>
      </c>
      <c r="AY138" s="134" t="s">
        <v>169</v>
      </c>
      <c r="BK138" s="142">
        <f>BK139+BK147+BK151+BK158</f>
        <v>35123.03</v>
      </c>
    </row>
    <row r="139" spans="1:65" s="12" customFormat="1" ht="22.9" customHeight="1">
      <c r="B139" s="133"/>
      <c r="D139" s="134" t="s">
        <v>78</v>
      </c>
      <c r="E139" s="143" t="s">
        <v>204</v>
      </c>
      <c r="F139" s="143" t="s">
        <v>222</v>
      </c>
      <c r="J139" s="144">
        <f>BK139</f>
        <v>7971.8600000000006</v>
      </c>
      <c r="L139" s="133"/>
      <c r="M139" s="137"/>
      <c r="N139" s="138"/>
      <c r="O139" s="138"/>
      <c r="P139" s="139">
        <f>SUM(P140:P146)</f>
        <v>10.998660000000001</v>
      </c>
      <c r="Q139" s="138"/>
      <c r="R139" s="139">
        <f>SUM(R140:R146)</f>
        <v>3.1297988799999996</v>
      </c>
      <c r="S139" s="138"/>
      <c r="T139" s="140">
        <f>SUM(T140:T146)</f>
        <v>0</v>
      </c>
      <c r="AR139" s="134" t="s">
        <v>19</v>
      </c>
      <c r="AT139" s="141" t="s">
        <v>78</v>
      </c>
      <c r="AU139" s="141" t="s">
        <v>19</v>
      </c>
      <c r="AY139" s="134" t="s">
        <v>169</v>
      </c>
      <c r="BK139" s="142">
        <f>SUM(BK140:BK146)</f>
        <v>7971.8600000000006</v>
      </c>
    </row>
    <row r="140" spans="1:65" s="2" customFormat="1" ht="21.75" customHeight="1">
      <c r="A140" s="29"/>
      <c r="B140" s="145"/>
      <c r="C140" s="146" t="s">
        <v>19</v>
      </c>
      <c r="D140" s="146" t="s">
        <v>172</v>
      </c>
      <c r="E140" s="147" t="s">
        <v>244</v>
      </c>
      <c r="F140" s="148" t="s">
        <v>245</v>
      </c>
      <c r="G140" s="149" t="s">
        <v>189</v>
      </c>
      <c r="H140" s="150">
        <v>4.42</v>
      </c>
      <c r="I140" s="151">
        <v>239</v>
      </c>
      <c r="J140" s="151">
        <f>ROUND(I140*H140,2)</f>
        <v>1056.3800000000001</v>
      </c>
      <c r="K140" s="148" t="s">
        <v>183</v>
      </c>
      <c r="L140" s="30"/>
      <c r="M140" s="152" t="s">
        <v>1</v>
      </c>
      <c r="N140" s="153" t="s">
        <v>44</v>
      </c>
      <c r="O140" s="154">
        <v>0.40500000000000003</v>
      </c>
      <c r="P140" s="154">
        <f>O140*H140</f>
        <v>1.7901</v>
      </c>
      <c r="Q140" s="154">
        <v>2.6200000000000001E-2</v>
      </c>
      <c r="R140" s="154">
        <f>Q140*H140</f>
        <v>0.115804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177</v>
      </c>
      <c r="AT140" s="156" t="s">
        <v>172</v>
      </c>
      <c r="AU140" s="156" t="s">
        <v>87</v>
      </c>
      <c r="AY140" s="17" t="s">
        <v>169</v>
      </c>
      <c r="BE140" s="157">
        <f>IF(N140="základní",J140,0)</f>
        <v>1056.3800000000001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19</v>
      </c>
      <c r="BK140" s="157">
        <f>ROUND(I140*H140,2)</f>
        <v>1056.3800000000001</v>
      </c>
      <c r="BL140" s="17" t="s">
        <v>177</v>
      </c>
      <c r="BM140" s="156" t="s">
        <v>900</v>
      </c>
    </row>
    <row r="141" spans="1:65" s="2" customFormat="1" ht="21.75" customHeight="1">
      <c r="A141" s="29"/>
      <c r="B141" s="145"/>
      <c r="C141" s="146" t="s">
        <v>87</v>
      </c>
      <c r="D141" s="146" t="s">
        <v>172</v>
      </c>
      <c r="E141" s="147" t="s">
        <v>256</v>
      </c>
      <c r="F141" s="148" t="s">
        <v>257</v>
      </c>
      <c r="G141" s="149" t="s">
        <v>258</v>
      </c>
      <c r="H141" s="150">
        <v>5.7</v>
      </c>
      <c r="I141" s="151">
        <v>164</v>
      </c>
      <c r="J141" s="151">
        <f>ROUND(I141*H141,2)</f>
        <v>934.8</v>
      </c>
      <c r="K141" s="148" t="s">
        <v>183</v>
      </c>
      <c r="L141" s="30"/>
      <c r="M141" s="152" t="s">
        <v>1</v>
      </c>
      <c r="N141" s="153" t="s">
        <v>44</v>
      </c>
      <c r="O141" s="154">
        <v>0.37</v>
      </c>
      <c r="P141" s="154">
        <f>O141*H141</f>
        <v>2.109</v>
      </c>
      <c r="Q141" s="154">
        <v>1.5E-3</v>
      </c>
      <c r="R141" s="154">
        <f>Q141*H141</f>
        <v>8.5500000000000003E-3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177</v>
      </c>
      <c r="AT141" s="156" t="s">
        <v>172</v>
      </c>
      <c r="AU141" s="156" t="s">
        <v>87</v>
      </c>
      <c r="AY141" s="17" t="s">
        <v>169</v>
      </c>
      <c r="BE141" s="157">
        <f>IF(N141="základní",J141,0)</f>
        <v>934.8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19</v>
      </c>
      <c r="BK141" s="157">
        <f>ROUND(I141*H141,2)</f>
        <v>934.8</v>
      </c>
      <c r="BL141" s="17" t="s">
        <v>177</v>
      </c>
      <c r="BM141" s="156" t="s">
        <v>901</v>
      </c>
    </row>
    <row r="142" spans="1:65" s="14" customFormat="1">
      <c r="B142" s="166"/>
      <c r="D142" s="159" t="s">
        <v>179</v>
      </c>
      <c r="E142" s="167" t="s">
        <v>1</v>
      </c>
      <c r="F142" s="168" t="s">
        <v>801</v>
      </c>
      <c r="H142" s="167" t="s">
        <v>1</v>
      </c>
      <c r="L142" s="166"/>
      <c r="M142" s="169"/>
      <c r="N142" s="170"/>
      <c r="O142" s="170"/>
      <c r="P142" s="170"/>
      <c r="Q142" s="170"/>
      <c r="R142" s="170"/>
      <c r="S142" s="170"/>
      <c r="T142" s="171"/>
      <c r="AT142" s="167" t="s">
        <v>179</v>
      </c>
      <c r="AU142" s="167" t="s">
        <v>87</v>
      </c>
      <c r="AV142" s="14" t="s">
        <v>19</v>
      </c>
      <c r="AW142" s="14" t="s">
        <v>34</v>
      </c>
      <c r="AX142" s="14" t="s">
        <v>79</v>
      </c>
      <c r="AY142" s="167" t="s">
        <v>169</v>
      </c>
    </row>
    <row r="143" spans="1:65" s="13" customFormat="1">
      <c r="B143" s="158"/>
      <c r="D143" s="159" t="s">
        <v>179</v>
      </c>
      <c r="E143" s="160" t="s">
        <v>1</v>
      </c>
      <c r="F143" s="161" t="s">
        <v>802</v>
      </c>
      <c r="H143" s="162">
        <v>5.7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179</v>
      </c>
      <c r="AU143" s="160" t="s">
        <v>87</v>
      </c>
      <c r="AV143" s="13" t="s">
        <v>87</v>
      </c>
      <c r="AW143" s="13" t="s">
        <v>34</v>
      </c>
      <c r="AX143" s="13" t="s">
        <v>79</v>
      </c>
      <c r="AY143" s="160" t="s">
        <v>169</v>
      </c>
    </row>
    <row r="144" spans="1:65" s="15" customFormat="1">
      <c r="B144" s="172"/>
      <c r="D144" s="159" t="s">
        <v>179</v>
      </c>
      <c r="E144" s="173" t="s">
        <v>1</v>
      </c>
      <c r="F144" s="174" t="s">
        <v>198</v>
      </c>
      <c r="H144" s="175">
        <v>5.7</v>
      </c>
      <c r="L144" s="172"/>
      <c r="M144" s="176"/>
      <c r="N144" s="177"/>
      <c r="O144" s="177"/>
      <c r="P144" s="177"/>
      <c r="Q144" s="177"/>
      <c r="R144" s="177"/>
      <c r="S144" s="177"/>
      <c r="T144" s="178"/>
      <c r="AT144" s="173" t="s">
        <v>179</v>
      </c>
      <c r="AU144" s="173" t="s">
        <v>87</v>
      </c>
      <c r="AV144" s="15" t="s">
        <v>177</v>
      </c>
      <c r="AW144" s="15" t="s">
        <v>34</v>
      </c>
      <c r="AX144" s="15" t="s">
        <v>19</v>
      </c>
      <c r="AY144" s="173" t="s">
        <v>169</v>
      </c>
    </row>
    <row r="145" spans="1:65" s="2" customFormat="1" ht="21.75" customHeight="1">
      <c r="A145" s="29"/>
      <c r="B145" s="145"/>
      <c r="C145" s="146" t="s">
        <v>170</v>
      </c>
      <c r="D145" s="146" t="s">
        <v>172</v>
      </c>
      <c r="E145" s="147" t="s">
        <v>803</v>
      </c>
      <c r="F145" s="148" t="s">
        <v>804</v>
      </c>
      <c r="G145" s="149" t="s">
        <v>805</v>
      </c>
      <c r="H145" s="150">
        <v>1.3320000000000001</v>
      </c>
      <c r="I145" s="151">
        <v>4490</v>
      </c>
      <c r="J145" s="151">
        <f>ROUND(I145*H145,2)</f>
        <v>5980.68</v>
      </c>
      <c r="K145" s="148" t="s">
        <v>183</v>
      </c>
      <c r="L145" s="30"/>
      <c r="M145" s="152" t="s">
        <v>1</v>
      </c>
      <c r="N145" s="153" t="s">
        <v>44</v>
      </c>
      <c r="O145" s="154">
        <v>5.33</v>
      </c>
      <c r="P145" s="154">
        <f>O145*H145</f>
        <v>7.0995600000000003</v>
      </c>
      <c r="Q145" s="154">
        <v>2.2563399999999998</v>
      </c>
      <c r="R145" s="154">
        <f>Q145*H145</f>
        <v>3.0054448799999998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177</v>
      </c>
      <c r="AT145" s="156" t="s">
        <v>172</v>
      </c>
      <c r="AU145" s="156" t="s">
        <v>87</v>
      </c>
      <c r="AY145" s="17" t="s">
        <v>169</v>
      </c>
      <c r="BE145" s="157">
        <f>IF(N145="základní",J145,0)</f>
        <v>5980.68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19</v>
      </c>
      <c r="BK145" s="157">
        <f>ROUND(I145*H145,2)</f>
        <v>5980.68</v>
      </c>
      <c r="BL145" s="17" t="s">
        <v>177</v>
      </c>
      <c r="BM145" s="156" t="s">
        <v>902</v>
      </c>
    </row>
    <row r="146" spans="1:65" s="13" customFormat="1">
      <c r="B146" s="158"/>
      <c r="D146" s="159" t="s">
        <v>179</v>
      </c>
      <c r="E146" s="160" t="s">
        <v>1</v>
      </c>
      <c r="F146" s="161" t="s">
        <v>807</v>
      </c>
      <c r="H146" s="162">
        <v>1.3320000000000001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179</v>
      </c>
      <c r="AU146" s="160" t="s">
        <v>87</v>
      </c>
      <c r="AV146" s="13" t="s">
        <v>87</v>
      </c>
      <c r="AW146" s="13" t="s">
        <v>34</v>
      </c>
      <c r="AX146" s="13" t="s">
        <v>19</v>
      </c>
      <c r="AY146" s="160" t="s">
        <v>169</v>
      </c>
    </row>
    <row r="147" spans="1:65" s="12" customFormat="1" ht="22.9" customHeight="1">
      <c r="B147" s="133"/>
      <c r="D147" s="134" t="s">
        <v>78</v>
      </c>
      <c r="E147" s="143" t="s">
        <v>223</v>
      </c>
      <c r="F147" s="143" t="s">
        <v>271</v>
      </c>
      <c r="J147" s="144">
        <f>BK147</f>
        <v>25070</v>
      </c>
      <c r="L147" s="133"/>
      <c r="M147" s="137"/>
      <c r="N147" s="138"/>
      <c r="O147" s="138"/>
      <c r="P147" s="139">
        <f>SUM(P148:P150)</f>
        <v>41.887999999999998</v>
      </c>
      <c r="Q147" s="138"/>
      <c r="R147" s="139">
        <f>SUM(R148:R150)</f>
        <v>5.4400000000000004E-3</v>
      </c>
      <c r="S147" s="138"/>
      <c r="T147" s="140">
        <f>SUM(T148:T150)</f>
        <v>0</v>
      </c>
      <c r="AR147" s="134" t="s">
        <v>19</v>
      </c>
      <c r="AT147" s="141" t="s">
        <v>78</v>
      </c>
      <c r="AU147" s="141" t="s">
        <v>19</v>
      </c>
      <c r="AY147" s="134" t="s">
        <v>169</v>
      </c>
      <c r="BK147" s="142">
        <f>SUM(BK148:BK150)</f>
        <v>25070</v>
      </c>
    </row>
    <row r="148" spans="1:65" s="2" customFormat="1" ht="21.75" customHeight="1">
      <c r="A148" s="29"/>
      <c r="B148" s="145"/>
      <c r="C148" s="146" t="s">
        <v>177</v>
      </c>
      <c r="D148" s="146" t="s">
        <v>172</v>
      </c>
      <c r="E148" s="147" t="s">
        <v>277</v>
      </c>
      <c r="F148" s="148" t="s">
        <v>278</v>
      </c>
      <c r="G148" s="149" t="s">
        <v>189</v>
      </c>
      <c r="H148" s="150">
        <v>86</v>
      </c>
      <c r="I148" s="151">
        <v>108</v>
      </c>
      <c r="J148" s="151">
        <f>ROUND(I148*H148,2)</f>
        <v>9288</v>
      </c>
      <c r="K148" s="148" t="s">
        <v>183</v>
      </c>
      <c r="L148" s="30"/>
      <c r="M148" s="152" t="s">
        <v>1</v>
      </c>
      <c r="N148" s="153" t="s">
        <v>44</v>
      </c>
      <c r="O148" s="154">
        <v>0.308</v>
      </c>
      <c r="P148" s="154">
        <f>O148*H148</f>
        <v>26.488</v>
      </c>
      <c r="Q148" s="154">
        <v>4.0000000000000003E-5</v>
      </c>
      <c r="R148" s="154">
        <f>Q148*H148</f>
        <v>3.4400000000000003E-3</v>
      </c>
      <c r="S148" s="154">
        <v>0</v>
      </c>
      <c r="T148" s="15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177</v>
      </c>
      <c r="AT148" s="156" t="s">
        <v>172</v>
      </c>
      <c r="AU148" s="156" t="s">
        <v>87</v>
      </c>
      <c r="AY148" s="17" t="s">
        <v>169</v>
      </c>
      <c r="BE148" s="157">
        <f>IF(N148="základní",J148,0)</f>
        <v>9288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7" t="s">
        <v>19</v>
      </c>
      <c r="BK148" s="157">
        <f>ROUND(I148*H148,2)</f>
        <v>9288</v>
      </c>
      <c r="BL148" s="17" t="s">
        <v>177</v>
      </c>
      <c r="BM148" s="156" t="s">
        <v>903</v>
      </c>
    </row>
    <row r="149" spans="1:65" s="2" customFormat="1" ht="16.5" customHeight="1">
      <c r="A149" s="29"/>
      <c r="B149" s="145"/>
      <c r="C149" s="146" t="s">
        <v>199</v>
      </c>
      <c r="D149" s="146" t="s">
        <v>172</v>
      </c>
      <c r="E149" s="147" t="s">
        <v>281</v>
      </c>
      <c r="F149" s="148" t="s">
        <v>282</v>
      </c>
      <c r="G149" s="149" t="s">
        <v>189</v>
      </c>
      <c r="H149" s="150">
        <v>50</v>
      </c>
      <c r="I149" s="151">
        <v>104</v>
      </c>
      <c r="J149" s="151">
        <f>ROUND(I149*H149,2)</f>
        <v>5200</v>
      </c>
      <c r="K149" s="148" t="s">
        <v>1</v>
      </c>
      <c r="L149" s="30"/>
      <c r="M149" s="152" t="s">
        <v>1</v>
      </c>
      <c r="N149" s="153" t="s">
        <v>44</v>
      </c>
      <c r="O149" s="154">
        <v>0.308</v>
      </c>
      <c r="P149" s="154">
        <f>O149*H149</f>
        <v>15.4</v>
      </c>
      <c r="Q149" s="154">
        <v>4.0000000000000003E-5</v>
      </c>
      <c r="R149" s="154">
        <f>Q149*H149</f>
        <v>2E-3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177</v>
      </c>
      <c r="AT149" s="156" t="s">
        <v>172</v>
      </c>
      <c r="AU149" s="156" t="s">
        <v>87</v>
      </c>
      <c r="AY149" s="17" t="s">
        <v>169</v>
      </c>
      <c r="BE149" s="157">
        <f>IF(N149="základní",J149,0)</f>
        <v>5200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19</v>
      </c>
      <c r="BK149" s="157">
        <f>ROUND(I149*H149,2)</f>
        <v>5200</v>
      </c>
      <c r="BL149" s="17" t="s">
        <v>177</v>
      </c>
      <c r="BM149" s="156" t="s">
        <v>904</v>
      </c>
    </row>
    <row r="150" spans="1:65" s="2" customFormat="1" ht="33" customHeight="1">
      <c r="A150" s="29"/>
      <c r="B150" s="145"/>
      <c r="C150" s="146" t="s">
        <v>204</v>
      </c>
      <c r="D150" s="146" t="s">
        <v>172</v>
      </c>
      <c r="E150" s="147" t="s">
        <v>819</v>
      </c>
      <c r="F150" s="148" t="s">
        <v>820</v>
      </c>
      <c r="G150" s="149" t="s">
        <v>258</v>
      </c>
      <c r="H150" s="150">
        <v>37</v>
      </c>
      <c r="I150" s="151">
        <v>286</v>
      </c>
      <c r="J150" s="151">
        <f>ROUND(I150*H150,2)</f>
        <v>10582</v>
      </c>
      <c r="K150" s="148" t="s">
        <v>1</v>
      </c>
      <c r="L150" s="30"/>
      <c r="M150" s="152" t="s">
        <v>1</v>
      </c>
      <c r="N150" s="153" t="s">
        <v>44</v>
      </c>
      <c r="O150" s="154">
        <v>0</v>
      </c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177</v>
      </c>
      <c r="AT150" s="156" t="s">
        <v>172</v>
      </c>
      <c r="AU150" s="156" t="s">
        <v>87</v>
      </c>
      <c r="AY150" s="17" t="s">
        <v>169</v>
      </c>
      <c r="BE150" s="157">
        <f>IF(N150="základní",J150,0)</f>
        <v>10582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19</v>
      </c>
      <c r="BK150" s="157">
        <f>ROUND(I150*H150,2)</f>
        <v>10582</v>
      </c>
      <c r="BL150" s="17" t="s">
        <v>177</v>
      </c>
      <c r="BM150" s="156" t="s">
        <v>905</v>
      </c>
    </row>
    <row r="151" spans="1:65" s="12" customFormat="1" ht="22.9" customHeight="1">
      <c r="B151" s="133"/>
      <c r="D151" s="134" t="s">
        <v>78</v>
      </c>
      <c r="E151" s="143" t="s">
        <v>325</v>
      </c>
      <c r="F151" s="143" t="s">
        <v>326</v>
      </c>
      <c r="J151" s="144">
        <f>BK151</f>
        <v>1181.42</v>
      </c>
      <c r="L151" s="133"/>
      <c r="M151" s="137"/>
      <c r="N151" s="138"/>
      <c r="O151" s="138"/>
      <c r="P151" s="139">
        <f>SUM(P152:P157)</f>
        <v>1.2273000000000001</v>
      </c>
      <c r="Q151" s="138"/>
      <c r="R151" s="139">
        <f>SUM(R152:R157)</f>
        <v>0</v>
      </c>
      <c r="S151" s="138"/>
      <c r="T151" s="140">
        <f>SUM(T152:T157)</f>
        <v>0</v>
      </c>
      <c r="AR151" s="134" t="s">
        <v>19</v>
      </c>
      <c r="AT151" s="141" t="s">
        <v>78</v>
      </c>
      <c r="AU151" s="141" t="s">
        <v>19</v>
      </c>
      <c r="AY151" s="134" t="s">
        <v>169</v>
      </c>
      <c r="BK151" s="142">
        <f>SUM(BK152:BK157)</f>
        <v>1181.42</v>
      </c>
    </row>
    <row r="152" spans="1:65" s="2" customFormat="1" ht="21.75" customHeight="1">
      <c r="A152" s="29"/>
      <c r="B152" s="145"/>
      <c r="C152" s="146" t="s">
        <v>210</v>
      </c>
      <c r="D152" s="146" t="s">
        <v>172</v>
      </c>
      <c r="E152" s="147" t="s">
        <v>328</v>
      </c>
      <c r="F152" s="148" t="s">
        <v>329</v>
      </c>
      <c r="G152" s="149" t="s">
        <v>182</v>
      </c>
      <c r="H152" s="150">
        <v>0.39</v>
      </c>
      <c r="I152" s="151">
        <v>754</v>
      </c>
      <c r="J152" s="151">
        <f>ROUND(I152*H152,2)</f>
        <v>294.06</v>
      </c>
      <c r="K152" s="148" t="s">
        <v>183</v>
      </c>
      <c r="L152" s="30"/>
      <c r="M152" s="152" t="s">
        <v>1</v>
      </c>
      <c r="N152" s="153" t="s">
        <v>44</v>
      </c>
      <c r="O152" s="154">
        <v>2.42</v>
      </c>
      <c r="P152" s="154">
        <f>O152*H152</f>
        <v>0.94379999999999997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177</v>
      </c>
      <c r="AT152" s="156" t="s">
        <v>172</v>
      </c>
      <c r="AU152" s="156" t="s">
        <v>87</v>
      </c>
      <c r="AY152" s="17" t="s">
        <v>169</v>
      </c>
      <c r="BE152" s="157">
        <f>IF(N152="základní",J152,0)</f>
        <v>294.06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19</v>
      </c>
      <c r="BK152" s="157">
        <f>ROUND(I152*H152,2)</f>
        <v>294.06</v>
      </c>
      <c r="BL152" s="17" t="s">
        <v>177</v>
      </c>
      <c r="BM152" s="156" t="s">
        <v>906</v>
      </c>
    </row>
    <row r="153" spans="1:65" s="2" customFormat="1" ht="21.75" customHeight="1">
      <c r="A153" s="29"/>
      <c r="B153" s="145"/>
      <c r="C153" s="146" t="s">
        <v>218</v>
      </c>
      <c r="D153" s="146" t="s">
        <v>172</v>
      </c>
      <c r="E153" s="147" t="s">
        <v>332</v>
      </c>
      <c r="F153" s="148" t="s">
        <v>333</v>
      </c>
      <c r="G153" s="149" t="s">
        <v>182</v>
      </c>
      <c r="H153" s="150">
        <v>30.675000000000001</v>
      </c>
      <c r="I153" s="151">
        <v>10.199999999999999</v>
      </c>
      <c r="J153" s="151">
        <f>ROUND(I153*H153,2)</f>
        <v>312.89</v>
      </c>
      <c r="K153" s="148" t="s">
        <v>183</v>
      </c>
      <c r="L153" s="30"/>
      <c r="M153" s="152" t="s">
        <v>1</v>
      </c>
      <c r="N153" s="153" t="s">
        <v>44</v>
      </c>
      <c r="O153" s="154">
        <v>6.0000000000000001E-3</v>
      </c>
      <c r="P153" s="154">
        <f>O153*H153</f>
        <v>0.18405000000000002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177</v>
      </c>
      <c r="AT153" s="156" t="s">
        <v>172</v>
      </c>
      <c r="AU153" s="156" t="s">
        <v>87</v>
      </c>
      <c r="AY153" s="17" t="s">
        <v>169</v>
      </c>
      <c r="BE153" s="157">
        <f>IF(N153="základní",J153,0)</f>
        <v>312.89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19</v>
      </c>
      <c r="BK153" s="157">
        <f>ROUND(I153*H153,2)</f>
        <v>312.89</v>
      </c>
      <c r="BL153" s="17" t="s">
        <v>177</v>
      </c>
      <c r="BM153" s="156" t="s">
        <v>907</v>
      </c>
    </row>
    <row r="154" spans="1:65" s="14" customFormat="1">
      <c r="B154" s="166"/>
      <c r="D154" s="159" t="s">
        <v>179</v>
      </c>
      <c r="E154" s="167" t="s">
        <v>1</v>
      </c>
      <c r="F154" s="168" t="s">
        <v>824</v>
      </c>
      <c r="H154" s="167" t="s">
        <v>1</v>
      </c>
      <c r="L154" s="166"/>
      <c r="M154" s="169"/>
      <c r="N154" s="170"/>
      <c r="O154" s="170"/>
      <c r="P154" s="170"/>
      <c r="Q154" s="170"/>
      <c r="R154" s="170"/>
      <c r="S154" s="170"/>
      <c r="T154" s="171"/>
      <c r="AT154" s="167" t="s">
        <v>179</v>
      </c>
      <c r="AU154" s="167" t="s">
        <v>87</v>
      </c>
      <c r="AV154" s="14" t="s">
        <v>19</v>
      </c>
      <c r="AW154" s="14" t="s">
        <v>34</v>
      </c>
      <c r="AX154" s="14" t="s">
        <v>79</v>
      </c>
      <c r="AY154" s="167" t="s">
        <v>169</v>
      </c>
    </row>
    <row r="155" spans="1:65" s="13" customFormat="1">
      <c r="B155" s="158"/>
      <c r="D155" s="159" t="s">
        <v>179</v>
      </c>
      <c r="E155" s="160" t="s">
        <v>1</v>
      </c>
      <c r="F155" s="161" t="s">
        <v>825</v>
      </c>
      <c r="H155" s="162">
        <v>30.675000000000001</v>
      </c>
      <c r="L155" s="158"/>
      <c r="M155" s="163"/>
      <c r="N155" s="164"/>
      <c r="O155" s="164"/>
      <c r="P155" s="164"/>
      <c r="Q155" s="164"/>
      <c r="R155" s="164"/>
      <c r="S155" s="164"/>
      <c r="T155" s="165"/>
      <c r="AT155" s="160" t="s">
        <v>179</v>
      </c>
      <c r="AU155" s="160" t="s">
        <v>87</v>
      </c>
      <c r="AV155" s="13" t="s">
        <v>87</v>
      </c>
      <c r="AW155" s="13" t="s">
        <v>34</v>
      </c>
      <c r="AX155" s="13" t="s">
        <v>19</v>
      </c>
      <c r="AY155" s="160" t="s">
        <v>169</v>
      </c>
    </row>
    <row r="156" spans="1:65" s="2" customFormat="1" ht="21.75" customHeight="1">
      <c r="A156" s="29"/>
      <c r="B156" s="145"/>
      <c r="C156" s="146" t="s">
        <v>223</v>
      </c>
      <c r="D156" s="146" t="s">
        <v>172</v>
      </c>
      <c r="E156" s="147" t="s">
        <v>338</v>
      </c>
      <c r="F156" s="148" t="s">
        <v>339</v>
      </c>
      <c r="G156" s="149" t="s">
        <v>182</v>
      </c>
      <c r="H156" s="150">
        <v>0.39</v>
      </c>
      <c r="I156" s="151">
        <v>333</v>
      </c>
      <c r="J156" s="151">
        <f>ROUND(I156*H156,2)</f>
        <v>129.87</v>
      </c>
      <c r="K156" s="148" t="s">
        <v>183</v>
      </c>
      <c r="L156" s="30"/>
      <c r="M156" s="152" t="s">
        <v>1</v>
      </c>
      <c r="N156" s="153" t="s">
        <v>44</v>
      </c>
      <c r="O156" s="154">
        <v>0.255</v>
      </c>
      <c r="P156" s="154">
        <f>O156*H156</f>
        <v>9.9450000000000011E-2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177</v>
      </c>
      <c r="AT156" s="156" t="s">
        <v>172</v>
      </c>
      <c r="AU156" s="156" t="s">
        <v>87</v>
      </c>
      <c r="AY156" s="17" t="s">
        <v>169</v>
      </c>
      <c r="BE156" s="157">
        <f>IF(N156="základní",J156,0)</f>
        <v>129.87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19</v>
      </c>
      <c r="BK156" s="157">
        <f>ROUND(I156*H156,2)</f>
        <v>129.87</v>
      </c>
      <c r="BL156" s="17" t="s">
        <v>177</v>
      </c>
      <c r="BM156" s="156" t="s">
        <v>908</v>
      </c>
    </row>
    <row r="157" spans="1:65" s="2" customFormat="1" ht="21.75" customHeight="1">
      <c r="A157" s="29"/>
      <c r="B157" s="145"/>
      <c r="C157" s="146" t="s">
        <v>24</v>
      </c>
      <c r="D157" s="146" t="s">
        <v>172</v>
      </c>
      <c r="E157" s="147" t="s">
        <v>342</v>
      </c>
      <c r="F157" s="148" t="s">
        <v>343</v>
      </c>
      <c r="G157" s="149" t="s">
        <v>182</v>
      </c>
      <c r="H157" s="150">
        <v>0.39</v>
      </c>
      <c r="I157" s="151">
        <v>1140</v>
      </c>
      <c r="J157" s="151">
        <f>ROUND(I157*H157,2)</f>
        <v>444.6</v>
      </c>
      <c r="K157" s="148" t="s">
        <v>194</v>
      </c>
      <c r="L157" s="30"/>
      <c r="M157" s="152" t="s">
        <v>1</v>
      </c>
      <c r="N157" s="153" t="s">
        <v>44</v>
      </c>
      <c r="O157" s="154">
        <v>0</v>
      </c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6" t="s">
        <v>177</v>
      </c>
      <c r="AT157" s="156" t="s">
        <v>172</v>
      </c>
      <c r="AU157" s="156" t="s">
        <v>87</v>
      </c>
      <c r="AY157" s="17" t="s">
        <v>169</v>
      </c>
      <c r="BE157" s="157">
        <f>IF(N157="základní",J157,0)</f>
        <v>444.6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7" t="s">
        <v>19</v>
      </c>
      <c r="BK157" s="157">
        <f>ROUND(I157*H157,2)</f>
        <v>444.6</v>
      </c>
      <c r="BL157" s="17" t="s">
        <v>177</v>
      </c>
      <c r="BM157" s="156" t="s">
        <v>909</v>
      </c>
    </row>
    <row r="158" spans="1:65" s="12" customFormat="1" ht="22.9" customHeight="1">
      <c r="B158" s="133"/>
      <c r="D158" s="134" t="s">
        <v>78</v>
      </c>
      <c r="E158" s="143" t="s">
        <v>345</v>
      </c>
      <c r="F158" s="143" t="s">
        <v>346</v>
      </c>
      <c r="J158" s="144">
        <f>BK158</f>
        <v>899.75</v>
      </c>
      <c r="L158" s="133"/>
      <c r="M158" s="137"/>
      <c r="N158" s="138"/>
      <c r="O158" s="138"/>
      <c r="P158" s="139">
        <f>P159</f>
        <v>0.99692999999999998</v>
      </c>
      <c r="Q158" s="138"/>
      <c r="R158" s="139">
        <f>R159</f>
        <v>0</v>
      </c>
      <c r="S158" s="138"/>
      <c r="T158" s="140">
        <f>T159</f>
        <v>0</v>
      </c>
      <c r="AR158" s="134" t="s">
        <v>19</v>
      </c>
      <c r="AT158" s="141" t="s">
        <v>78</v>
      </c>
      <c r="AU158" s="141" t="s">
        <v>19</v>
      </c>
      <c r="AY158" s="134" t="s">
        <v>169</v>
      </c>
      <c r="BK158" s="142">
        <f>BK159</f>
        <v>899.75</v>
      </c>
    </row>
    <row r="159" spans="1:65" s="2" customFormat="1" ht="16.5" customHeight="1">
      <c r="A159" s="29"/>
      <c r="B159" s="145"/>
      <c r="C159" s="146" t="s">
        <v>232</v>
      </c>
      <c r="D159" s="146" t="s">
        <v>172</v>
      </c>
      <c r="E159" s="147" t="s">
        <v>348</v>
      </c>
      <c r="F159" s="148" t="s">
        <v>349</v>
      </c>
      <c r="G159" s="149" t="s">
        <v>182</v>
      </c>
      <c r="H159" s="150">
        <v>3.1349999999999998</v>
      </c>
      <c r="I159" s="151">
        <v>287</v>
      </c>
      <c r="J159" s="151">
        <f>ROUND(I159*H159,2)</f>
        <v>899.75</v>
      </c>
      <c r="K159" s="148" t="s">
        <v>183</v>
      </c>
      <c r="L159" s="30"/>
      <c r="M159" s="152" t="s">
        <v>1</v>
      </c>
      <c r="N159" s="153" t="s">
        <v>44</v>
      </c>
      <c r="O159" s="154">
        <v>0.318</v>
      </c>
      <c r="P159" s="154">
        <f>O159*H159</f>
        <v>0.99692999999999998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177</v>
      </c>
      <c r="AT159" s="156" t="s">
        <v>172</v>
      </c>
      <c r="AU159" s="156" t="s">
        <v>87</v>
      </c>
      <c r="AY159" s="17" t="s">
        <v>169</v>
      </c>
      <c r="BE159" s="157">
        <f>IF(N159="základní",J159,0)</f>
        <v>899.75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19</v>
      </c>
      <c r="BK159" s="157">
        <f>ROUND(I159*H159,2)</f>
        <v>899.75</v>
      </c>
      <c r="BL159" s="17" t="s">
        <v>177</v>
      </c>
      <c r="BM159" s="156" t="s">
        <v>910</v>
      </c>
    </row>
    <row r="160" spans="1:65" s="12" customFormat="1" ht="25.9" customHeight="1">
      <c r="B160" s="133"/>
      <c r="D160" s="134" t="s">
        <v>78</v>
      </c>
      <c r="E160" s="135" t="s">
        <v>351</v>
      </c>
      <c r="F160" s="135" t="s">
        <v>352</v>
      </c>
      <c r="J160" s="136">
        <f>BK160</f>
        <v>392168.82000000007</v>
      </c>
      <c r="L160" s="133"/>
      <c r="M160" s="137"/>
      <c r="N160" s="138"/>
      <c r="O160" s="138"/>
      <c r="P160" s="139">
        <f>P161+P165+P167+P181+P192+P203</f>
        <v>159.768169</v>
      </c>
      <c r="Q160" s="138"/>
      <c r="R160" s="139">
        <f>R161+R165+R167+R181+R192+R203</f>
        <v>1.1411462999999999</v>
      </c>
      <c r="S160" s="138"/>
      <c r="T160" s="140">
        <f>T161+T165+T167+T181+T192+T203</f>
        <v>0.38962400000000003</v>
      </c>
      <c r="AR160" s="134" t="s">
        <v>87</v>
      </c>
      <c r="AT160" s="141" t="s">
        <v>78</v>
      </c>
      <c r="AU160" s="141" t="s">
        <v>79</v>
      </c>
      <c r="AY160" s="134" t="s">
        <v>169</v>
      </c>
      <c r="BK160" s="142">
        <f>BK161+BK165+BK167+BK181+BK192+BK203</f>
        <v>392168.82000000007</v>
      </c>
    </row>
    <row r="161" spans="1:65" s="12" customFormat="1" ht="22.9" customHeight="1">
      <c r="B161" s="133"/>
      <c r="D161" s="134" t="s">
        <v>78</v>
      </c>
      <c r="E161" s="143" t="s">
        <v>829</v>
      </c>
      <c r="F161" s="143" t="s">
        <v>830</v>
      </c>
      <c r="J161" s="144">
        <f>BK161</f>
        <v>118660</v>
      </c>
      <c r="L161" s="133"/>
      <c r="M161" s="137"/>
      <c r="N161" s="138"/>
      <c r="O161" s="138"/>
      <c r="P161" s="139">
        <f>SUM(P162:P164)</f>
        <v>49.129999999999995</v>
      </c>
      <c r="Q161" s="138"/>
      <c r="R161" s="139">
        <f>SUM(R162:R164)</f>
        <v>0.35644750000000003</v>
      </c>
      <c r="S161" s="138"/>
      <c r="T161" s="140">
        <f>SUM(T162:T164)</f>
        <v>0</v>
      </c>
      <c r="AR161" s="134" t="s">
        <v>87</v>
      </c>
      <c r="AT161" s="141" t="s">
        <v>78</v>
      </c>
      <c r="AU161" s="141" t="s">
        <v>19</v>
      </c>
      <c r="AY161" s="134" t="s">
        <v>169</v>
      </c>
      <c r="BK161" s="142">
        <f>SUM(BK162:BK164)</f>
        <v>118660</v>
      </c>
    </row>
    <row r="162" spans="1:65" s="2" customFormat="1" ht="21.75" customHeight="1">
      <c r="A162" s="29"/>
      <c r="B162" s="145"/>
      <c r="C162" s="146" t="s">
        <v>238</v>
      </c>
      <c r="D162" s="146" t="s">
        <v>172</v>
      </c>
      <c r="E162" s="147" t="s">
        <v>831</v>
      </c>
      <c r="F162" s="148" t="s">
        <v>832</v>
      </c>
      <c r="G162" s="149" t="s">
        <v>189</v>
      </c>
      <c r="H162" s="150">
        <v>85</v>
      </c>
      <c r="I162" s="151">
        <v>430</v>
      </c>
      <c r="J162" s="151">
        <f>ROUND(I162*H162,2)</f>
        <v>36550</v>
      </c>
      <c r="K162" s="148" t="s">
        <v>183</v>
      </c>
      <c r="L162" s="30"/>
      <c r="M162" s="152" t="s">
        <v>1</v>
      </c>
      <c r="N162" s="153" t="s">
        <v>44</v>
      </c>
      <c r="O162" s="154">
        <v>0.57799999999999996</v>
      </c>
      <c r="P162" s="154">
        <f>O162*H162</f>
        <v>49.129999999999995</v>
      </c>
      <c r="Q162" s="154">
        <v>1.1800000000000001E-3</v>
      </c>
      <c r="R162" s="154">
        <f>Q162*H162</f>
        <v>0.1003</v>
      </c>
      <c r="S162" s="154">
        <v>0</v>
      </c>
      <c r="T162" s="15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262</v>
      </c>
      <c r="AT162" s="156" t="s">
        <v>172</v>
      </c>
      <c r="AU162" s="156" t="s">
        <v>87</v>
      </c>
      <c r="AY162" s="17" t="s">
        <v>169</v>
      </c>
      <c r="BE162" s="157">
        <f>IF(N162="základní",J162,0)</f>
        <v>36550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19</v>
      </c>
      <c r="BK162" s="157">
        <f>ROUND(I162*H162,2)</f>
        <v>36550</v>
      </c>
      <c r="BL162" s="17" t="s">
        <v>262</v>
      </c>
      <c r="BM162" s="156" t="s">
        <v>911</v>
      </c>
    </row>
    <row r="163" spans="1:65" s="2" customFormat="1" ht="16.5" customHeight="1">
      <c r="A163" s="29"/>
      <c r="B163" s="145"/>
      <c r="C163" s="179" t="s">
        <v>243</v>
      </c>
      <c r="D163" s="179" t="s">
        <v>267</v>
      </c>
      <c r="E163" s="180" t="s">
        <v>834</v>
      </c>
      <c r="F163" s="181" t="s">
        <v>835</v>
      </c>
      <c r="G163" s="182" t="s">
        <v>189</v>
      </c>
      <c r="H163" s="183">
        <v>89.25</v>
      </c>
      <c r="I163" s="184">
        <v>920</v>
      </c>
      <c r="J163" s="184">
        <f>ROUND(I163*H163,2)</f>
        <v>82110</v>
      </c>
      <c r="K163" s="181" t="s">
        <v>194</v>
      </c>
      <c r="L163" s="185"/>
      <c r="M163" s="186" t="s">
        <v>1</v>
      </c>
      <c r="N163" s="187" t="s">
        <v>44</v>
      </c>
      <c r="O163" s="154">
        <v>0</v>
      </c>
      <c r="P163" s="154">
        <f>O163*H163</f>
        <v>0</v>
      </c>
      <c r="Q163" s="154">
        <v>2.8700000000000002E-3</v>
      </c>
      <c r="R163" s="154">
        <f>Q163*H163</f>
        <v>0.25614750000000003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341</v>
      </c>
      <c r="AT163" s="156" t="s">
        <v>267</v>
      </c>
      <c r="AU163" s="156" t="s">
        <v>87</v>
      </c>
      <c r="AY163" s="17" t="s">
        <v>169</v>
      </c>
      <c r="BE163" s="157">
        <f>IF(N163="základní",J163,0)</f>
        <v>82110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19</v>
      </c>
      <c r="BK163" s="157">
        <f>ROUND(I163*H163,2)</f>
        <v>82110</v>
      </c>
      <c r="BL163" s="17" t="s">
        <v>262</v>
      </c>
      <c r="BM163" s="156" t="s">
        <v>912</v>
      </c>
    </row>
    <row r="164" spans="1:65" s="13" customFormat="1">
      <c r="B164" s="158"/>
      <c r="D164" s="159" t="s">
        <v>179</v>
      </c>
      <c r="F164" s="161" t="s">
        <v>913</v>
      </c>
      <c r="H164" s="162">
        <v>89.25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179</v>
      </c>
      <c r="AU164" s="160" t="s">
        <v>87</v>
      </c>
      <c r="AV164" s="13" t="s">
        <v>87</v>
      </c>
      <c r="AW164" s="13" t="s">
        <v>3</v>
      </c>
      <c r="AX164" s="13" t="s">
        <v>19</v>
      </c>
      <c r="AY164" s="160" t="s">
        <v>169</v>
      </c>
    </row>
    <row r="165" spans="1:65" s="12" customFormat="1" ht="22.9" customHeight="1">
      <c r="B165" s="133"/>
      <c r="D165" s="134" t="s">
        <v>78</v>
      </c>
      <c r="E165" s="143" t="s">
        <v>372</v>
      </c>
      <c r="F165" s="143" t="s">
        <v>838</v>
      </c>
      <c r="J165" s="144">
        <f>BK165</f>
        <v>71186</v>
      </c>
      <c r="L165" s="133"/>
      <c r="M165" s="137"/>
      <c r="N165" s="138"/>
      <c r="O165" s="138"/>
      <c r="P165" s="139">
        <f>P166</f>
        <v>0</v>
      </c>
      <c r="Q165" s="138"/>
      <c r="R165" s="139">
        <f>R166</f>
        <v>0</v>
      </c>
      <c r="S165" s="138"/>
      <c r="T165" s="140">
        <f>T166</f>
        <v>0</v>
      </c>
      <c r="AR165" s="134" t="s">
        <v>87</v>
      </c>
      <c r="AT165" s="141" t="s">
        <v>78</v>
      </c>
      <c r="AU165" s="141" t="s">
        <v>19</v>
      </c>
      <c r="AY165" s="134" t="s">
        <v>169</v>
      </c>
      <c r="BK165" s="142">
        <f>BK166</f>
        <v>71186</v>
      </c>
    </row>
    <row r="166" spans="1:65" s="2" customFormat="1" ht="16.5" customHeight="1">
      <c r="A166" s="29"/>
      <c r="B166" s="145"/>
      <c r="C166" s="146" t="s">
        <v>249</v>
      </c>
      <c r="D166" s="146" t="s">
        <v>172</v>
      </c>
      <c r="E166" s="147" t="s">
        <v>375</v>
      </c>
      <c r="F166" s="148" t="s">
        <v>376</v>
      </c>
      <c r="G166" s="149" t="s">
        <v>377</v>
      </c>
      <c r="H166" s="150">
        <v>1</v>
      </c>
      <c r="I166" s="151">
        <v>71186</v>
      </c>
      <c r="J166" s="151">
        <f>ROUND(I166*H166,2)</f>
        <v>71186</v>
      </c>
      <c r="K166" s="148" t="s">
        <v>1</v>
      </c>
      <c r="L166" s="30"/>
      <c r="M166" s="152" t="s">
        <v>1</v>
      </c>
      <c r="N166" s="153" t="s">
        <v>44</v>
      </c>
      <c r="O166" s="154">
        <v>0</v>
      </c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262</v>
      </c>
      <c r="AT166" s="156" t="s">
        <v>172</v>
      </c>
      <c r="AU166" s="156" t="s">
        <v>87</v>
      </c>
      <c r="AY166" s="17" t="s">
        <v>169</v>
      </c>
      <c r="BE166" s="157">
        <f>IF(N166="základní",J166,0)</f>
        <v>71186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19</v>
      </c>
      <c r="BK166" s="157">
        <f>ROUND(I166*H166,2)</f>
        <v>71186</v>
      </c>
      <c r="BL166" s="17" t="s">
        <v>262</v>
      </c>
      <c r="BM166" s="156" t="s">
        <v>914</v>
      </c>
    </row>
    <row r="167" spans="1:65" s="12" customFormat="1" ht="22.9" customHeight="1">
      <c r="B167" s="133"/>
      <c r="D167" s="134" t="s">
        <v>78</v>
      </c>
      <c r="E167" s="143" t="s">
        <v>842</v>
      </c>
      <c r="F167" s="143" t="s">
        <v>843</v>
      </c>
      <c r="J167" s="144">
        <f>BK167</f>
        <v>173591.41</v>
      </c>
      <c r="L167" s="133"/>
      <c r="M167" s="137"/>
      <c r="N167" s="138"/>
      <c r="O167" s="138"/>
      <c r="P167" s="139">
        <f>SUM(P168:P180)</f>
        <v>103.605604</v>
      </c>
      <c r="Q167" s="138"/>
      <c r="R167" s="139">
        <f>SUM(R168:R180)</f>
        <v>0.70167999999999997</v>
      </c>
      <c r="S167" s="138"/>
      <c r="T167" s="140">
        <f>SUM(T168:T180)</f>
        <v>0.26940000000000003</v>
      </c>
      <c r="AR167" s="134" t="s">
        <v>87</v>
      </c>
      <c r="AT167" s="141" t="s">
        <v>78</v>
      </c>
      <c r="AU167" s="141" t="s">
        <v>19</v>
      </c>
      <c r="AY167" s="134" t="s">
        <v>169</v>
      </c>
      <c r="BK167" s="142">
        <f>SUM(BK168:BK180)</f>
        <v>173591.41</v>
      </c>
    </row>
    <row r="168" spans="1:65" s="2" customFormat="1" ht="21.75" customHeight="1">
      <c r="A168" s="29"/>
      <c r="B168" s="145"/>
      <c r="C168" s="146" t="s">
        <v>8</v>
      </c>
      <c r="D168" s="146" t="s">
        <v>172</v>
      </c>
      <c r="E168" s="147" t="s">
        <v>844</v>
      </c>
      <c r="F168" s="148" t="s">
        <v>845</v>
      </c>
      <c r="G168" s="149" t="s">
        <v>189</v>
      </c>
      <c r="H168" s="150">
        <v>86</v>
      </c>
      <c r="I168" s="151">
        <v>53.9</v>
      </c>
      <c r="J168" s="151">
        <f t="shared" ref="J168:J174" si="0">ROUND(I168*H168,2)</f>
        <v>4635.3999999999996</v>
      </c>
      <c r="K168" s="148" t="s">
        <v>183</v>
      </c>
      <c r="L168" s="30"/>
      <c r="M168" s="152" t="s">
        <v>1</v>
      </c>
      <c r="N168" s="153" t="s">
        <v>44</v>
      </c>
      <c r="O168" s="154">
        <v>7.2999999999999995E-2</v>
      </c>
      <c r="P168" s="154">
        <f t="shared" ref="P168:P174" si="1">O168*H168</f>
        <v>6.2779999999999996</v>
      </c>
      <c r="Q168" s="154">
        <v>0</v>
      </c>
      <c r="R168" s="154">
        <f t="shared" ref="R168:R174" si="2">Q168*H168</f>
        <v>0</v>
      </c>
      <c r="S168" s="154">
        <v>0</v>
      </c>
      <c r="T168" s="155">
        <f t="shared" ref="T168:T174" si="3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262</v>
      </c>
      <c r="AT168" s="156" t="s">
        <v>172</v>
      </c>
      <c r="AU168" s="156" t="s">
        <v>87</v>
      </c>
      <c r="AY168" s="17" t="s">
        <v>169</v>
      </c>
      <c r="BE168" s="157">
        <f t="shared" ref="BE168:BE174" si="4">IF(N168="základní",J168,0)</f>
        <v>4635.3999999999996</v>
      </c>
      <c r="BF168" s="157">
        <f t="shared" ref="BF168:BF174" si="5">IF(N168="snížená",J168,0)</f>
        <v>0</v>
      </c>
      <c r="BG168" s="157">
        <f t="shared" ref="BG168:BG174" si="6">IF(N168="zákl. přenesená",J168,0)</f>
        <v>0</v>
      </c>
      <c r="BH168" s="157">
        <f t="shared" ref="BH168:BH174" si="7">IF(N168="sníž. přenesená",J168,0)</f>
        <v>0</v>
      </c>
      <c r="BI168" s="157">
        <f t="shared" ref="BI168:BI174" si="8">IF(N168="nulová",J168,0)</f>
        <v>0</v>
      </c>
      <c r="BJ168" s="17" t="s">
        <v>19</v>
      </c>
      <c r="BK168" s="157">
        <f t="shared" ref="BK168:BK174" si="9">ROUND(I168*H168,2)</f>
        <v>4635.3999999999996</v>
      </c>
      <c r="BL168" s="17" t="s">
        <v>262</v>
      </c>
      <c r="BM168" s="156" t="s">
        <v>915</v>
      </c>
    </row>
    <row r="169" spans="1:65" s="2" customFormat="1" ht="16.5" customHeight="1">
      <c r="A169" s="29"/>
      <c r="B169" s="145"/>
      <c r="C169" s="146" t="s">
        <v>262</v>
      </c>
      <c r="D169" s="146" t="s">
        <v>172</v>
      </c>
      <c r="E169" s="147" t="s">
        <v>847</v>
      </c>
      <c r="F169" s="148" t="s">
        <v>848</v>
      </c>
      <c r="G169" s="149" t="s">
        <v>189</v>
      </c>
      <c r="H169" s="150">
        <v>86</v>
      </c>
      <c r="I169" s="151">
        <v>12.8</v>
      </c>
      <c r="J169" s="151">
        <f t="shared" si="0"/>
        <v>1100.8</v>
      </c>
      <c r="K169" s="148" t="s">
        <v>183</v>
      </c>
      <c r="L169" s="30"/>
      <c r="M169" s="152" t="s">
        <v>1</v>
      </c>
      <c r="N169" s="153" t="s">
        <v>44</v>
      </c>
      <c r="O169" s="154">
        <v>2.4E-2</v>
      </c>
      <c r="P169" s="154">
        <f t="shared" si="1"/>
        <v>2.0640000000000001</v>
      </c>
      <c r="Q169" s="154">
        <v>0</v>
      </c>
      <c r="R169" s="154">
        <f t="shared" si="2"/>
        <v>0</v>
      </c>
      <c r="S169" s="154">
        <v>0</v>
      </c>
      <c r="T169" s="155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262</v>
      </c>
      <c r="AT169" s="156" t="s">
        <v>172</v>
      </c>
      <c r="AU169" s="156" t="s">
        <v>87</v>
      </c>
      <c r="AY169" s="17" t="s">
        <v>169</v>
      </c>
      <c r="BE169" s="157">
        <f t="shared" si="4"/>
        <v>1100.8</v>
      </c>
      <c r="BF169" s="157">
        <f t="shared" si="5"/>
        <v>0</v>
      </c>
      <c r="BG169" s="157">
        <f t="shared" si="6"/>
        <v>0</v>
      </c>
      <c r="BH169" s="157">
        <f t="shared" si="7"/>
        <v>0</v>
      </c>
      <c r="BI169" s="157">
        <f t="shared" si="8"/>
        <v>0</v>
      </c>
      <c r="BJ169" s="17" t="s">
        <v>19</v>
      </c>
      <c r="BK169" s="157">
        <f t="shared" si="9"/>
        <v>1100.8</v>
      </c>
      <c r="BL169" s="17" t="s">
        <v>262</v>
      </c>
      <c r="BM169" s="156" t="s">
        <v>916</v>
      </c>
    </row>
    <row r="170" spans="1:65" s="2" customFormat="1" ht="21.75" customHeight="1">
      <c r="A170" s="29"/>
      <c r="B170" s="145"/>
      <c r="C170" s="146" t="s">
        <v>266</v>
      </c>
      <c r="D170" s="146" t="s">
        <v>172</v>
      </c>
      <c r="E170" s="147" t="s">
        <v>850</v>
      </c>
      <c r="F170" s="148" t="s">
        <v>851</v>
      </c>
      <c r="G170" s="149" t="s">
        <v>189</v>
      </c>
      <c r="H170" s="150">
        <v>86</v>
      </c>
      <c r="I170" s="151">
        <v>32.4</v>
      </c>
      <c r="J170" s="151">
        <f t="shared" si="0"/>
        <v>2786.4</v>
      </c>
      <c r="K170" s="148" t="s">
        <v>183</v>
      </c>
      <c r="L170" s="30"/>
      <c r="M170" s="152" t="s">
        <v>1</v>
      </c>
      <c r="N170" s="153" t="s">
        <v>44</v>
      </c>
      <c r="O170" s="154">
        <v>5.8000000000000003E-2</v>
      </c>
      <c r="P170" s="154">
        <f t="shared" si="1"/>
        <v>4.9880000000000004</v>
      </c>
      <c r="Q170" s="154">
        <v>3.0000000000000001E-5</v>
      </c>
      <c r="R170" s="154">
        <f t="shared" si="2"/>
        <v>2.5800000000000003E-3</v>
      </c>
      <c r="S170" s="154">
        <v>0</v>
      </c>
      <c r="T170" s="155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262</v>
      </c>
      <c r="AT170" s="156" t="s">
        <v>172</v>
      </c>
      <c r="AU170" s="156" t="s">
        <v>87</v>
      </c>
      <c r="AY170" s="17" t="s">
        <v>169</v>
      </c>
      <c r="BE170" s="157">
        <f t="shared" si="4"/>
        <v>2786.4</v>
      </c>
      <c r="BF170" s="157">
        <f t="shared" si="5"/>
        <v>0</v>
      </c>
      <c r="BG170" s="157">
        <f t="shared" si="6"/>
        <v>0</v>
      </c>
      <c r="BH170" s="157">
        <f t="shared" si="7"/>
        <v>0</v>
      </c>
      <c r="BI170" s="157">
        <f t="shared" si="8"/>
        <v>0</v>
      </c>
      <c r="BJ170" s="17" t="s">
        <v>19</v>
      </c>
      <c r="BK170" s="157">
        <f t="shared" si="9"/>
        <v>2786.4</v>
      </c>
      <c r="BL170" s="17" t="s">
        <v>262</v>
      </c>
      <c r="BM170" s="156" t="s">
        <v>917</v>
      </c>
    </row>
    <row r="171" spans="1:65" s="2" customFormat="1" ht="21.75" customHeight="1">
      <c r="A171" s="29"/>
      <c r="B171" s="145"/>
      <c r="C171" s="146" t="s">
        <v>272</v>
      </c>
      <c r="D171" s="146" t="s">
        <v>172</v>
      </c>
      <c r="E171" s="147" t="s">
        <v>853</v>
      </c>
      <c r="F171" s="148" t="s">
        <v>854</v>
      </c>
      <c r="G171" s="149" t="s">
        <v>189</v>
      </c>
      <c r="H171" s="150">
        <v>86</v>
      </c>
      <c r="I171" s="151">
        <v>234</v>
      </c>
      <c r="J171" s="151">
        <f t="shared" si="0"/>
        <v>20124</v>
      </c>
      <c r="K171" s="148" t="s">
        <v>183</v>
      </c>
      <c r="L171" s="30"/>
      <c r="M171" s="152" t="s">
        <v>1</v>
      </c>
      <c r="N171" s="153" t="s">
        <v>44</v>
      </c>
      <c r="O171" s="154">
        <v>0.192</v>
      </c>
      <c r="P171" s="154">
        <f t="shared" si="1"/>
        <v>16.512</v>
      </c>
      <c r="Q171" s="154">
        <v>4.4999999999999997E-3</v>
      </c>
      <c r="R171" s="154">
        <f t="shared" si="2"/>
        <v>0.38699999999999996</v>
      </c>
      <c r="S171" s="154">
        <v>0</v>
      </c>
      <c r="T171" s="155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262</v>
      </c>
      <c r="AT171" s="156" t="s">
        <v>172</v>
      </c>
      <c r="AU171" s="156" t="s">
        <v>87</v>
      </c>
      <c r="AY171" s="17" t="s">
        <v>169</v>
      </c>
      <c r="BE171" s="157">
        <f t="shared" si="4"/>
        <v>20124</v>
      </c>
      <c r="BF171" s="157">
        <f t="shared" si="5"/>
        <v>0</v>
      </c>
      <c r="BG171" s="157">
        <f t="shared" si="6"/>
        <v>0</v>
      </c>
      <c r="BH171" s="157">
        <f t="shared" si="7"/>
        <v>0</v>
      </c>
      <c r="BI171" s="157">
        <f t="shared" si="8"/>
        <v>0</v>
      </c>
      <c r="BJ171" s="17" t="s">
        <v>19</v>
      </c>
      <c r="BK171" s="157">
        <f t="shared" si="9"/>
        <v>20124</v>
      </c>
      <c r="BL171" s="17" t="s">
        <v>262</v>
      </c>
      <c r="BM171" s="156" t="s">
        <v>918</v>
      </c>
    </row>
    <row r="172" spans="1:65" s="2" customFormat="1" ht="21.75" customHeight="1">
      <c r="A172" s="29"/>
      <c r="B172" s="145"/>
      <c r="C172" s="146" t="s">
        <v>276</v>
      </c>
      <c r="D172" s="146" t="s">
        <v>172</v>
      </c>
      <c r="E172" s="147" t="s">
        <v>856</v>
      </c>
      <c r="F172" s="148" t="s">
        <v>857</v>
      </c>
      <c r="G172" s="149" t="s">
        <v>189</v>
      </c>
      <c r="H172" s="150">
        <v>86</v>
      </c>
      <c r="I172" s="151">
        <v>128</v>
      </c>
      <c r="J172" s="151">
        <f t="shared" si="0"/>
        <v>11008</v>
      </c>
      <c r="K172" s="148" t="s">
        <v>183</v>
      </c>
      <c r="L172" s="30"/>
      <c r="M172" s="152" t="s">
        <v>1</v>
      </c>
      <c r="N172" s="153" t="s">
        <v>44</v>
      </c>
      <c r="O172" s="154">
        <v>0.255</v>
      </c>
      <c r="P172" s="154">
        <f t="shared" si="1"/>
        <v>21.93</v>
      </c>
      <c r="Q172" s="154">
        <v>0</v>
      </c>
      <c r="R172" s="154">
        <f t="shared" si="2"/>
        <v>0</v>
      </c>
      <c r="S172" s="154">
        <v>3.0000000000000001E-3</v>
      </c>
      <c r="T172" s="155">
        <f t="shared" si="3"/>
        <v>0.25800000000000001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262</v>
      </c>
      <c r="AT172" s="156" t="s">
        <v>172</v>
      </c>
      <c r="AU172" s="156" t="s">
        <v>87</v>
      </c>
      <c r="AY172" s="17" t="s">
        <v>169</v>
      </c>
      <c r="BE172" s="157">
        <f t="shared" si="4"/>
        <v>11008</v>
      </c>
      <c r="BF172" s="157">
        <f t="shared" si="5"/>
        <v>0</v>
      </c>
      <c r="BG172" s="157">
        <f t="shared" si="6"/>
        <v>0</v>
      </c>
      <c r="BH172" s="157">
        <f t="shared" si="7"/>
        <v>0</v>
      </c>
      <c r="BI172" s="157">
        <f t="shared" si="8"/>
        <v>0</v>
      </c>
      <c r="BJ172" s="17" t="s">
        <v>19</v>
      </c>
      <c r="BK172" s="157">
        <f t="shared" si="9"/>
        <v>11008</v>
      </c>
      <c r="BL172" s="17" t="s">
        <v>262</v>
      </c>
      <c r="BM172" s="156" t="s">
        <v>919</v>
      </c>
    </row>
    <row r="173" spans="1:65" s="2" customFormat="1" ht="21.75" customHeight="1">
      <c r="A173" s="29"/>
      <c r="B173" s="145"/>
      <c r="C173" s="146" t="s">
        <v>280</v>
      </c>
      <c r="D173" s="146" t="s">
        <v>172</v>
      </c>
      <c r="E173" s="147" t="s">
        <v>859</v>
      </c>
      <c r="F173" s="148" t="s">
        <v>860</v>
      </c>
      <c r="G173" s="149" t="s">
        <v>189</v>
      </c>
      <c r="H173" s="150">
        <v>86</v>
      </c>
      <c r="I173" s="151">
        <v>269</v>
      </c>
      <c r="J173" s="151">
        <f t="shared" si="0"/>
        <v>23134</v>
      </c>
      <c r="K173" s="148" t="s">
        <v>183</v>
      </c>
      <c r="L173" s="30"/>
      <c r="M173" s="152" t="s">
        <v>1</v>
      </c>
      <c r="N173" s="153" t="s">
        <v>44</v>
      </c>
      <c r="O173" s="154">
        <v>0.379</v>
      </c>
      <c r="P173" s="154">
        <f t="shared" si="1"/>
        <v>32.594000000000001</v>
      </c>
      <c r="Q173" s="154">
        <v>4.0000000000000002E-4</v>
      </c>
      <c r="R173" s="154">
        <f t="shared" si="2"/>
        <v>3.44E-2</v>
      </c>
      <c r="S173" s="154">
        <v>0</v>
      </c>
      <c r="T173" s="155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262</v>
      </c>
      <c r="AT173" s="156" t="s">
        <v>172</v>
      </c>
      <c r="AU173" s="156" t="s">
        <v>87</v>
      </c>
      <c r="AY173" s="17" t="s">
        <v>169</v>
      </c>
      <c r="BE173" s="157">
        <f t="shared" si="4"/>
        <v>23134</v>
      </c>
      <c r="BF173" s="157">
        <f t="shared" si="5"/>
        <v>0</v>
      </c>
      <c r="BG173" s="157">
        <f t="shared" si="6"/>
        <v>0</v>
      </c>
      <c r="BH173" s="157">
        <f t="shared" si="7"/>
        <v>0</v>
      </c>
      <c r="BI173" s="157">
        <f t="shared" si="8"/>
        <v>0</v>
      </c>
      <c r="BJ173" s="17" t="s">
        <v>19</v>
      </c>
      <c r="BK173" s="157">
        <f t="shared" si="9"/>
        <v>23134</v>
      </c>
      <c r="BL173" s="17" t="s">
        <v>262</v>
      </c>
      <c r="BM173" s="156" t="s">
        <v>920</v>
      </c>
    </row>
    <row r="174" spans="1:65" s="2" customFormat="1" ht="21.75" customHeight="1">
      <c r="A174" s="29"/>
      <c r="B174" s="145"/>
      <c r="C174" s="179" t="s">
        <v>7</v>
      </c>
      <c r="D174" s="179" t="s">
        <v>267</v>
      </c>
      <c r="E174" s="180" t="s">
        <v>862</v>
      </c>
      <c r="F174" s="181" t="s">
        <v>863</v>
      </c>
      <c r="G174" s="182" t="s">
        <v>189</v>
      </c>
      <c r="H174" s="183">
        <v>94.6</v>
      </c>
      <c r="I174" s="184">
        <v>1060</v>
      </c>
      <c r="J174" s="184">
        <f t="shared" si="0"/>
        <v>100276</v>
      </c>
      <c r="K174" s="181" t="s">
        <v>194</v>
      </c>
      <c r="L174" s="185"/>
      <c r="M174" s="186" t="s">
        <v>1</v>
      </c>
      <c r="N174" s="187" t="s">
        <v>44</v>
      </c>
      <c r="O174" s="154">
        <v>0</v>
      </c>
      <c r="P174" s="154">
        <f t="shared" si="1"/>
        <v>0</v>
      </c>
      <c r="Q174" s="154">
        <v>2.8999999999999998E-3</v>
      </c>
      <c r="R174" s="154">
        <f t="shared" si="2"/>
        <v>0.27433999999999997</v>
      </c>
      <c r="S174" s="154">
        <v>0</v>
      </c>
      <c r="T174" s="155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341</v>
      </c>
      <c r="AT174" s="156" t="s">
        <v>267</v>
      </c>
      <c r="AU174" s="156" t="s">
        <v>87</v>
      </c>
      <c r="AY174" s="17" t="s">
        <v>169</v>
      </c>
      <c r="BE174" s="157">
        <f t="shared" si="4"/>
        <v>100276</v>
      </c>
      <c r="BF174" s="157">
        <f t="shared" si="5"/>
        <v>0</v>
      </c>
      <c r="BG174" s="157">
        <f t="shared" si="6"/>
        <v>0</v>
      </c>
      <c r="BH174" s="157">
        <f t="shared" si="7"/>
        <v>0</v>
      </c>
      <c r="BI174" s="157">
        <f t="shared" si="8"/>
        <v>0</v>
      </c>
      <c r="BJ174" s="17" t="s">
        <v>19</v>
      </c>
      <c r="BK174" s="157">
        <f t="shared" si="9"/>
        <v>100276</v>
      </c>
      <c r="BL174" s="17" t="s">
        <v>262</v>
      </c>
      <c r="BM174" s="156" t="s">
        <v>921</v>
      </c>
    </row>
    <row r="175" spans="1:65" s="13" customFormat="1">
      <c r="B175" s="158"/>
      <c r="D175" s="159" t="s">
        <v>179</v>
      </c>
      <c r="F175" s="161" t="s">
        <v>922</v>
      </c>
      <c r="H175" s="162">
        <v>94.6</v>
      </c>
      <c r="L175" s="158"/>
      <c r="M175" s="163"/>
      <c r="N175" s="164"/>
      <c r="O175" s="164"/>
      <c r="P175" s="164"/>
      <c r="Q175" s="164"/>
      <c r="R175" s="164"/>
      <c r="S175" s="164"/>
      <c r="T175" s="165"/>
      <c r="AT175" s="160" t="s">
        <v>179</v>
      </c>
      <c r="AU175" s="160" t="s">
        <v>87</v>
      </c>
      <c r="AV175" s="13" t="s">
        <v>87</v>
      </c>
      <c r="AW175" s="13" t="s">
        <v>3</v>
      </c>
      <c r="AX175" s="13" t="s">
        <v>19</v>
      </c>
      <c r="AY175" s="160" t="s">
        <v>169</v>
      </c>
    </row>
    <row r="176" spans="1:65" s="2" customFormat="1" ht="21.75" customHeight="1">
      <c r="A176" s="29"/>
      <c r="B176" s="145"/>
      <c r="C176" s="146" t="s">
        <v>287</v>
      </c>
      <c r="D176" s="146" t="s">
        <v>172</v>
      </c>
      <c r="E176" s="147" t="s">
        <v>866</v>
      </c>
      <c r="F176" s="148" t="s">
        <v>867</v>
      </c>
      <c r="G176" s="149" t="s">
        <v>258</v>
      </c>
      <c r="H176" s="150">
        <v>168</v>
      </c>
      <c r="I176" s="151">
        <v>57.9</v>
      </c>
      <c r="J176" s="151">
        <f>ROUND(I176*H176,2)</f>
        <v>9727.2000000000007</v>
      </c>
      <c r="K176" s="148" t="s">
        <v>183</v>
      </c>
      <c r="L176" s="30"/>
      <c r="M176" s="152" t="s">
        <v>1</v>
      </c>
      <c r="N176" s="153" t="s">
        <v>44</v>
      </c>
      <c r="O176" s="154">
        <v>0.10199999999999999</v>
      </c>
      <c r="P176" s="154">
        <f>O176*H176</f>
        <v>17.135999999999999</v>
      </c>
      <c r="Q176" s="154">
        <v>2.0000000000000002E-5</v>
      </c>
      <c r="R176" s="154">
        <f>Q176*H176</f>
        <v>3.3600000000000001E-3</v>
      </c>
      <c r="S176" s="154">
        <v>0</v>
      </c>
      <c r="T176" s="155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262</v>
      </c>
      <c r="AT176" s="156" t="s">
        <v>172</v>
      </c>
      <c r="AU176" s="156" t="s">
        <v>87</v>
      </c>
      <c r="AY176" s="17" t="s">
        <v>169</v>
      </c>
      <c r="BE176" s="157">
        <f>IF(N176="základní",J176,0)</f>
        <v>9727.2000000000007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19</v>
      </c>
      <c r="BK176" s="157">
        <f>ROUND(I176*H176,2)</f>
        <v>9727.2000000000007</v>
      </c>
      <c r="BL176" s="17" t="s">
        <v>262</v>
      </c>
      <c r="BM176" s="156" t="s">
        <v>923</v>
      </c>
    </row>
    <row r="177" spans="1:65" s="13" customFormat="1">
      <c r="B177" s="158"/>
      <c r="D177" s="159" t="s">
        <v>179</v>
      </c>
      <c r="E177" s="160" t="s">
        <v>1</v>
      </c>
      <c r="F177" s="161" t="s">
        <v>869</v>
      </c>
      <c r="H177" s="162">
        <v>168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179</v>
      </c>
      <c r="AU177" s="160" t="s">
        <v>87</v>
      </c>
      <c r="AV177" s="13" t="s">
        <v>87</v>
      </c>
      <c r="AW177" s="13" t="s">
        <v>34</v>
      </c>
      <c r="AX177" s="13" t="s">
        <v>19</v>
      </c>
      <c r="AY177" s="160" t="s">
        <v>169</v>
      </c>
    </row>
    <row r="178" spans="1:65" s="2" customFormat="1" ht="16.5" customHeight="1">
      <c r="A178" s="29"/>
      <c r="B178" s="145"/>
      <c r="C178" s="146" t="s">
        <v>292</v>
      </c>
      <c r="D178" s="146" t="s">
        <v>172</v>
      </c>
      <c r="E178" s="147" t="s">
        <v>870</v>
      </c>
      <c r="F178" s="148" t="s">
        <v>871</v>
      </c>
      <c r="G178" s="149" t="s">
        <v>258</v>
      </c>
      <c r="H178" s="150">
        <v>38</v>
      </c>
      <c r="I178" s="151">
        <v>12.6</v>
      </c>
      <c r="J178" s="151">
        <f>ROUND(I178*H178,2)</f>
        <v>478.8</v>
      </c>
      <c r="K178" s="148" t="s">
        <v>183</v>
      </c>
      <c r="L178" s="30"/>
      <c r="M178" s="152" t="s">
        <v>1</v>
      </c>
      <c r="N178" s="153" t="s">
        <v>44</v>
      </c>
      <c r="O178" s="154">
        <v>3.5000000000000003E-2</v>
      </c>
      <c r="P178" s="154">
        <f>O178*H178</f>
        <v>1.33</v>
      </c>
      <c r="Q178" s="154">
        <v>0</v>
      </c>
      <c r="R178" s="154">
        <f>Q178*H178</f>
        <v>0</v>
      </c>
      <c r="S178" s="154">
        <v>2.9999999999999997E-4</v>
      </c>
      <c r="T178" s="155">
        <f>S178*H178</f>
        <v>1.1399999999999999E-2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262</v>
      </c>
      <c r="AT178" s="156" t="s">
        <v>172</v>
      </c>
      <c r="AU178" s="156" t="s">
        <v>87</v>
      </c>
      <c r="AY178" s="17" t="s">
        <v>169</v>
      </c>
      <c r="BE178" s="157">
        <f>IF(N178="základní",J178,0)</f>
        <v>478.8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7" t="s">
        <v>19</v>
      </c>
      <c r="BK178" s="157">
        <f>ROUND(I178*H178,2)</f>
        <v>478.8</v>
      </c>
      <c r="BL178" s="17" t="s">
        <v>262</v>
      </c>
      <c r="BM178" s="156" t="s">
        <v>924</v>
      </c>
    </row>
    <row r="179" spans="1:65" s="13" customFormat="1">
      <c r="B179" s="158"/>
      <c r="D179" s="159" t="s">
        <v>179</v>
      </c>
      <c r="E179" s="160" t="s">
        <v>1</v>
      </c>
      <c r="F179" s="161" t="s">
        <v>873</v>
      </c>
      <c r="H179" s="162">
        <v>38</v>
      </c>
      <c r="L179" s="158"/>
      <c r="M179" s="163"/>
      <c r="N179" s="164"/>
      <c r="O179" s="164"/>
      <c r="P179" s="164"/>
      <c r="Q179" s="164"/>
      <c r="R179" s="164"/>
      <c r="S179" s="164"/>
      <c r="T179" s="165"/>
      <c r="AT179" s="160" t="s">
        <v>179</v>
      </c>
      <c r="AU179" s="160" t="s">
        <v>87</v>
      </c>
      <c r="AV179" s="13" t="s">
        <v>87</v>
      </c>
      <c r="AW179" s="13" t="s">
        <v>34</v>
      </c>
      <c r="AX179" s="13" t="s">
        <v>19</v>
      </c>
      <c r="AY179" s="160" t="s">
        <v>169</v>
      </c>
    </row>
    <row r="180" spans="1:65" s="2" customFormat="1" ht="21.75" customHeight="1">
      <c r="A180" s="29"/>
      <c r="B180" s="145"/>
      <c r="C180" s="146" t="s">
        <v>297</v>
      </c>
      <c r="D180" s="146" t="s">
        <v>172</v>
      </c>
      <c r="E180" s="147" t="s">
        <v>874</v>
      </c>
      <c r="F180" s="148" t="s">
        <v>875</v>
      </c>
      <c r="G180" s="149" t="s">
        <v>182</v>
      </c>
      <c r="H180" s="150">
        <v>0.70199999999999996</v>
      </c>
      <c r="I180" s="151">
        <v>457</v>
      </c>
      <c r="J180" s="151">
        <f>ROUND(I180*H180,2)</f>
        <v>320.81</v>
      </c>
      <c r="K180" s="148" t="s">
        <v>183</v>
      </c>
      <c r="L180" s="30"/>
      <c r="M180" s="152" t="s">
        <v>1</v>
      </c>
      <c r="N180" s="153" t="s">
        <v>44</v>
      </c>
      <c r="O180" s="154">
        <v>1.1020000000000001</v>
      </c>
      <c r="P180" s="154">
        <f>O180*H180</f>
        <v>0.77360400000000007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262</v>
      </c>
      <c r="AT180" s="156" t="s">
        <v>172</v>
      </c>
      <c r="AU180" s="156" t="s">
        <v>87</v>
      </c>
      <c r="AY180" s="17" t="s">
        <v>169</v>
      </c>
      <c r="BE180" s="157">
        <f>IF(N180="základní",J180,0)</f>
        <v>320.81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19</v>
      </c>
      <c r="BK180" s="157">
        <f>ROUND(I180*H180,2)</f>
        <v>320.81</v>
      </c>
      <c r="BL180" s="17" t="s">
        <v>262</v>
      </c>
      <c r="BM180" s="156" t="s">
        <v>925</v>
      </c>
    </row>
    <row r="181" spans="1:65" s="12" customFormat="1" ht="22.9" customHeight="1">
      <c r="B181" s="133"/>
      <c r="D181" s="134" t="s">
        <v>78</v>
      </c>
      <c r="E181" s="143" t="s">
        <v>514</v>
      </c>
      <c r="F181" s="143" t="s">
        <v>515</v>
      </c>
      <c r="J181" s="144">
        <f>BK181</f>
        <v>6041.8</v>
      </c>
      <c r="L181" s="133"/>
      <c r="M181" s="137"/>
      <c r="N181" s="138"/>
      <c r="O181" s="138"/>
      <c r="P181" s="139">
        <f>SUM(P182:P191)</f>
        <v>6.2945649999999986</v>
      </c>
      <c r="Q181" s="138"/>
      <c r="R181" s="139">
        <f>SUM(R182:R191)</f>
        <v>8.1178800000000009E-2</v>
      </c>
      <c r="S181" s="138"/>
      <c r="T181" s="140">
        <f>SUM(T182:T191)</f>
        <v>0.120224</v>
      </c>
      <c r="AR181" s="134" t="s">
        <v>87</v>
      </c>
      <c r="AT181" s="141" t="s">
        <v>78</v>
      </c>
      <c r="AU181" s="141" t="s">
        <v>19</v>
      </c>
      <c r="AY181" s="134" t="s">
        <v>169</v>
      </c>
      <c r="BK181" s="142">
        <f>SUM(BK182:BK191)</f>
        <v>6041.8</v>
      </c>
    </row>
    <row r="182" spans="1:65" s="2" customFormat="1" ht="21.75" customHeight="1">
      <c r="A182" s="29"/>
      <c r="B182" s="145"/>
      <c r="C182" s="146" t="s">
        <v>304</v>
      </c>
      <c r="D182" s="146" t="s">
        <v>172</v>
      </c>
      <c r="E182" s="147" t="s">
        <v>517</v>
      </c>
      <c r="F182" s="148" t="s">
        <v>518</v>
      </c>
      <c r="G182" s="149" t="s">
        <v>189</v>
      </c>
      <c r="H182" s="150">
        <v>4.42</v>
      </c>
      <c r="I182" s="151">
        <v>69.3</v>
      </c>
      <c r="J182" s="151">
        <f>ROUND(I182*H182,2)</f>
        <v>306.31</v>
      </c>
      <c r="K182" s="148" t="s">
        <v>183</v>
      </c>
      <c r="L182" s="30"/>
      <c r="M182" s="152" t="s">
        <v>1</v>
      </c>
      <c r="N182" s="153" t="s">
        <v>44</v>
      </c>
      <c r="O182" s="154">
        <v>0.192</v>
      </c>
      <c r="P182" s="154">
        <f>O182*H182</f>
        <v>0.84863999999999995</v>
      </c>
      <c r="Q182" s="154">
        <v>0</v>
      </c>
      <c r="R182" s="154">
        <f>Q182*H182</f>
        <v>0</v>
      </c>
      <c r="S182" s="154">
        <v>2.7199999999999998E-2</v>
      </c>
      <c r="T182" s="155">
        <f>S182*H182</f>
        <v>0.120224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6" t="s">
        <v>262</v>
      </c>
      <c r="AT182" s="156" t="s">
        <v>172</v>
      </c>
      <c r="AU182" s="156" t="s">
        <v>87</v>
      </c>
      <c r="AY182" s="17" t="s">
        <v>169</v>
      </c>
      <c r="BE182" s="157">
        <f>IF(N182="základní",J182,0)</f>
        <v>306.31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19</v>
      </c>
      <c r="BK182" s="157">
        <f>ROUND(I182*H182,2)</f>
        <v>306.31</v>
      </c>
      <c r="BL182" s="17" t="s">
        <v>262</v>
      </c>
      <c r="BM182" s="156" t="s">
        <v>926</v>
      </c>
    </row>
    <row r="183" spans="1:65" s="2" customFormat="1" ht="21.75" customHeight="1">
      <c r="A183" s="29"/>
      <c r="B183" s="145"/>
      <c r="C183" s="146" t="s">
        <v>310</v>
      </c>
      <c r="D183" s="146" t="s">
        <v>172</v>
      </c>
      <c r="E183" s="147" t="s">
        <v>534</v>
      </c>
      <c r="F183" s="148" t="s">
        <v>535</v>
      </c>
      <c r="G183" s="149" t="s">
        <v>189</v>
      </c>
      <c r="H183" s="150">
        <v>4.42</v>
      </c>
      <c r="I183" s="151">
        <v>582</v>
      </c>
      <c r="J183" s="151">
        <f>ROUND(I183*H183,2)</f>
        <v>2572.44</v>
      </c>
      <c r="K183" s="148" t="s">
        <v>183</v>
      </c>
      <c r="L183" s="30"/>
      <c r="M183" s="152" t="s">
        <v>1</v>
      </c>
      <c r="N183" s="153" t="s">
        <v>44</v>
      </c>
      <c r="O183" s="154">
        <v>0.81399999999999995</v>
      </c>
      <c r="P183" s="154">
        <f>O183*H183</f>
        <v>3.5978799999999995</v>
      </c>
      <c r="Q183" s="154">
        <v>4.9500000000000004E-3</v>
      </c>
      <c r="R183" s="154">
        <f>Q183*H183</f>
        <v>2.1879000000000003E-2</v>
      </c>
      <c r="S183" s="154">
        <v>0</v>
      </c>
      <c r="T183" s="15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262</v>
      </c>
      <c r="AT183" s="156" t="s">
        <v>172</v>
      </c>
      <c r="AU183" s="156" t="s">
        <v>87</v>
      </c>
      <c r="AY183" s="17" t="s">
        <v>169</v>
      </c>
      <c r="BE183" s="157">
        <f>IF(N183="základní",J183,0)</f>
        <v>2572.44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7" t="s">
        <v>19</v>
      </c>
      <c r="BK183" s="157">
        <f>ROUND(I183*H183,2)</f>
        <v>2572.44</v>
      </c>
      <c r="BL183" s="17" t="s">
        <v>262</v>
      </c>
      <c r="BM183" s="156" t="s">
        <v>927</v>
      </c>
    </row>
    <row r="184" spans="1:65" s="2" customFormat="1" ht="21.75" customHeight="1">
      <c r="A184" s="29"/>
      <c r="B184" s="145"/>
      <c r="C184" s="179" t="s">
        <v>315</v>
      </c>
      <c r="D184" s="179" t="s">
        <v>267</v>
      </c>
      <c r="E184" s="180" t="s">
        <v>550</v>
      </c>
      <c r="F184" s="181" t="s">
        <v>491</v>
      </c>
      <c r="G184" s="182" t="s">
        <v>189</v>
      </c>
      <c r="H184" s="183">
        <v>4.641</v>
      </c>
      <c r="I184" s="184">
        <v>413</v>
      </c>
      <c r="J184" s="184">
        <f>ROUND(I184*H184,2)</f>
        <v>1916.73</v>
      </c>
      <c r="K184" s="181" t="s">
        <v>176</v>
      </c>
      <c r="L184" s="185"/>
      <c r="M184" s="186" t="s">
        <v>1</v>
      </c>
      <c r="N184" s="187" t="s">
        <v>44</v>
      </c>
      <c r="O184" s="154">
        <v>0</v>
      </c>
      <c r="P184" s="154">
        <f>O184*H184</f>
        <v>0</v>
      </c>
      <c r="Q184" s="154">
        <v>1.18E-2</v>
      </c>
      <c r="R184" s="154">
        <f>Q184*H184</f>
        <v>5.4763800000000001E-2</v>
      </c>
      <c r="S184" s="154">
        <v>0</v>
      </c>
      <c r="T184" s="155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6" t="s">
        <v>341</v>
      </c>
      <c r="AT184" s="156" t="s">
        <v>267</v>
      </c>
      <c r="AU184" s="156" t="s">
        <v>87</v>
      </c>
      <c r="AY184" s="17" t="s">
        <v>169</v>
      </c>
      <c r="BE184" s="157">
        <f>IF(N184="základní",J184,0)</f>
        <v>1916.73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19</v>
      </c>
      <c r="BK184" s="157">
        <f>ROUND(I184*H184,2)</f>
        <v>1916.73</v>
      </c>
      <c r="BL184" s="17" t="s">
        <v>262</v>
      </c>
      <c r="BM184" s="156" t="s">
        <v>928</v>
      </c>
    </row>
    <row r="185" spans="1:65" s="13" customFormat="1">
      <c r="B185" s="158"/>
      <c r="D185" s="159" t="s">
        <v>179</v>
      </c>
      <c r="F185" s="161" t="s">
        <v>929</v>
      </c>
      <c r="H185" s="162">
        <v>4.641</v>
      </c>
      <c r="L185" s="158"/>
      <c r="M185" s="163"/>
      <c r="N185" s="164"/>
      <c r="O185" s="164"/>
      <c r="P185" s="164"/>
      <c r="Q185" s="164"/>
      <c r="R185" s="164"/>
      <c r="S185" s="164"/>
      <c r="T185" s="165"/>
      <c r="AT185" s="160" t="s">
        <v>179</v>
      </c>
      <c r="AU185" s="160" t="s">
        <v>87</v>
      </c>
      <c r="AV185" s="13" t="s">
        <v>87</v>
      </c>
      <c r="AW185" s="13" t="s">
        <v>3</v>
      </c>
      <c r="AX185" s="13" t="s">
        <v>19</v>
      </c>
      <c r="AY185" s="160" t="s">
        <v>169</v>
      </c>
    </row>
    <row r="186" spans="1:65" s="2" customFormat="1" ht="21.75" customHeight="1">
      <c r="A186" s="29"/>
      <c r="B186" s="145"/>
      <c r="C186" s="146" t="s">
        <v>319</v>
      </c>
      <c r="D186" s="146" t="s">
        <v>172</v>
      </c>
      <c r="E186" s="147" t="s">
        <v>554</v>
      </c>
      <c r="F186" s="148" t="s">
        <v>555</v>
      </c>
      <c r="G186" s="149" t="s">
        <v>258</v>
      </c>
      <c r="H186" s="150">
        <v>5.7</v>
      </c>
      <c r="I186" s="151">
        <v>156</v>
      </c>
      <c r="J186" s="151">
        <f>ROUND(I186*H186,2)</f>
        <v>889.2</v>
      </c>
      <c r="K186" s="148" t="s">
        <v>183</v>
      </c>
      <c r="L186" s="30"/>
      <c r="M186" s="152" t="s">
        <v>1</v>
      </c>
      <c r="N186" s="153" t="s">
        <v>44</v>
      </c>
      <c r="O186" s="154">
        <v>0.248</v>
      </c>
      <c r="P186" s="154">
        <f>O186*H186</f>
        <v>1.4136</v>
      </c>
      <c r="Q186" s="154">
        <v>5.5000000000000003E-4</v>
      </c>
      <c r="R186" s="154">
        <f>Q186*H186</f>
        <v>3.1350000000000002E-3</v>
      </c>
      <c r="S186" s="154">
        <v>0</v>
      </c>
      <c r="T186" s="15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6" t="s">
        <v>262</v>
      </c>
      <c r="AT186" s="156" t="s">
        <v>172</v>
      </c>
      <c r="AU186" s="156" t="s">
        <v>87</v>
      </c>
      <c r="AY186" s="17" t="s">
        <v>169</v>
      </c>
      <c r="BE186" s="157">
        <f>IF(N186="základní",J186,0)</f>
        <v>889.2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7" t="s">
        <v>19</v>
      </c>
      <c r="BK186" s="157">
        <f>ROUND(I186*H186,2)</f>
        <v>889.2</v>
      </c>
      <c r="BL186" s="17" t="s">
        <v>262</v>
      </c>
      <c r="BM186" s="156" t="s">
        <v>930</v>
      </c>
    </row>
    <row r="187" spans="1:65" s="13" customFormat="1">
      <c r="B187" s="158"/>
      <c r="D187" s="159" t="s">
        <v>179</v>
      </c>
      <c r="E187" s="160" t="s">
        <v>1</v>
      </c>
      <c r="F187" s="161" t="s">
        <v>802</v>
      </c>
      <c r="H187" s="162">
        <v>5.7</v>
      </c>
      <c r="L187" s="158"/>
      <c r="M187" s="163"/>
      <c r="N187" s="164"/>
      <c r="O187" s="164"/>
      <c r="P187" s="164"/>
      <c r="Q187" s="164"/>
      <c r="R187" s="164"/>
      <c r="S187" s="164"/>
      <c r="T187" s="165"/>
      <c r="AT187" s="160" t="s">
        <v>179</v>
      </c>
      <c r="AU187" s="160" t="s">
        <v>87</v>
      </c>
      <c r="AV187" s="13" t="s">
        <v>87</v>
      </c>
      <c r="AW187" s="13" t="s">
        <v>34</v>
      </c>
      <c r="AX187" s="13" t="s">
        <v>19</v>
      </c>
      <c r="AY187" s="160" t="s">
        <v>169</v>
      </c>
    </row>
    <row r="188" spans="1:65" s="2" customFormat="1" ht="16.5" customHeight="1">
      <c r="A188" s="29"/>
      <c r="B188" s="145"/>
      <c r="C188" s="146" t="s">
        <v>327</v>
      </c>
      <c r="D188" s="146" t="s">
        <v>172</v>
      </c>
      <c r="E188" s="147" t="s">
        <v>559</v>
      </c>
      <c r="F188" s="148" t="s">
        <v>560</v>
      </c>
      <c r="G188" s="149" t="s">
        <v>189</v>
      </c>
      <c r="H188" s="150">
        <v>4.42</v>
      </c>
      <c r="I188" s="151">
        <v>48.1</v>
      </c>
      <c r="J188" s="151">
        <f>ROUND(I188*H188,2)</f>
        <v>212.6</v>
      </c>
      <c r="K188" s="148" t="s">
        <v>183</v>
      </c>
      <c r="L188" s="30"/>
      <c r="M188" s="152" t="s">
        <v>1</v>
      </c>
      <c r="N188" s="153" t="s">
        <v>44</v>
      </c>
      <c r="O188" s="154">
        <v>4.3999999999999997E-2</v>
      </c>
      <c r="P188" s="154">
        <f>O188*H188</f>
        <v>0.19447999999999999</v>
      </c>
      <c r="Q188" s="154">
        <v>2.9999999999999997E-4</v>
      </c>
      <c r="R188" s="154">
        <f>Q188*H188</f>
        <v>1.3259999999999999E-3</v>
      </c>
      <c r="S188" s="154">
        <v>0</v>
      </c>
      <c r="T188" s="15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6" t="s">
        <v>262</v>
      </c>
      <c r="AT188" s="156" t="s">
        <v>172</v>
      </c>
      <c r="AU188" s="156" t="s">
        <v>87</v>
      </c>
      <c r="AY188" s="17" t="s">
        <v>169</v>
      </c>
      <c r="BE188" s="157">
        <f>IF(N188="základní",J188,0)</f>
        <v>212.6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7" t="s">
        <v>19</v>
      </c>
      <c r="BK188" s="157">
        <f>ROUND(I188*H188,2)</f>
        <v>212.6</v>
      </c>
      <c r="BL188" s="17" t="s">
        <v>262</v>
      </c>
      <c r="BM188" s="156" t="s">
        <v>931</v>
      </c>
    </row>
    <row r="189" spans="1:65" s="2" customFormat="1" ht="16.5" customHeight="1">
      <c r="A189" s="29"/>
      <c r="B189" s="145"/>
      <c r="C189" s="146" t="s">
        <v>337</v>
      </c>
      <c r="D189" s="146" t="s">
        <v>172</v>
      </c>
      <c r="E189" s="147" t="s">
        <v>563</v>
      </c>
      <c r="F189" s="148" t="s">
        <v>564</v>
      </c>
      <c r="G189" s="149" t="s">
        <v>258</v>
      </c>
      <c r="H189" s="150">
        <v>2.5</v>
      </c>
      <c r="I189" s="151">
        <v>39.5</v>
      </c>
      <c r="J189" s="151">
        <f>ROUND(I189*H189,2)</f>
        <v>98.75</v>
      </c>
      <c r="K189" s="148" t="s">
        <v>183</v>
      </c>
      <c r="L189" s="30"/>
      <c r="M189" s="152" t="s">
        <v>1</v>
      </c>
      <c r="N189" s="153" t="s">
        <v>44</v>
      </c>
      <c r="O189" s="154">
        <v>5.5E-2</v>
      </c>
      <c r="P189" s="154">
        <f>O189*H189</f>
        <v>0.13750000000000001</v>
      </c>
      <c r="Q189" s="154">
        <v>3.0000000000000001E-5</v>
      </c>
      <c r="R189" s="154">
        <f>Q189*H189</f>
        <v>7.5000000000000007E-5</v>
      </c>
      <c r="S189" s="154">
        <v>0</v>
      </c>
      <c r="T189" s="15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6" t="s">
        <v>262</v>
      </c>
      <c r="AT189" s="156" t="s">
        <v>172</v>
      </c>
      <c r="AU189" s="156" t="s">
        <v>87</v>
      </c>
      <c r="AY189" s="17" t="s">
        <v>169</v>
      </c>
      <c r="BE189" s="157">
        <f>IF(N189="základní",J189,0)</f>
        <v>98.75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7" t="s">
        <v>19</v>
      </c>
      <c r="BK189" s="157">
        <f>ROUND(I189*H189,2)</f>
        <v>98.75</v>
      </c>
      <c r="BL189" s="17" t="s">
        <v>262</v>
      </c>
      <c r="BM189" s="156" t="s">
        <v>932</v>
      </c>
    </row>
    <row r="190" spans="1:65" s="13" customFormat="1">
      <c r="B190" s="158"/>
      <c r="D190" s="159" t="s">
        <v>179</v>
      </c>
      <c r="E190" s="160" t="s">
        <v>1</v>
      </c>
      <c r="F190" s="161" t="s">
        <v>884</v>
      </c>
      <c r="H190" s="162">
        <v>2.5</v>
      </c>
      <c r="L190" s="158"/>
      <c r="M190" s="163"/>
      <c r="N190" s="164"/>
      <c r="O190" s="164"/>
      <c r="P190" s="164"/>
      <c r="Q190" s="164"/>
      <c r="R190" s="164"/>
      <c r="S190" s="164"/>
      <c r="T190" s="165"/>
      <c r="AT190" s="160" t="s">
        <v>179</v>
      </c>
      <c r="AU190" s="160" t="s">
        <v>87</v>
      </c>
      <c r="AV190" s="13" t="s">
        <v>87</v>
      </c>
      <c r="AW190" s="13" t="s">
        <v>34</v>
      </c>
      <c r="AX190" s="13" t="s">
        <v>19</v>
      </c>
      <c r="AY190" s="160" t="s">
        <v>169</v>
      </c>
    </row>
    <row r="191" spans="1:65" s="2" customFormat="1" ht="21.75" customHeight="1">
      <c r="A191" s="29"/>
      <c r="B191" s="145"/>
      <c r="C191" s="146" t="s">
        <v>331</v>
      </c>
      <c r="D191" s="146" t="s">
        <v>172</v>
      </c>
      <c r="E191" s="147" t="s">
        <v>569</v>
      </c>
      <c r="F191" s="148" t="s">
        <v>570</v>
      </c>
      <c r="G191" s="149" t="s">
        <v>182</v>
      </c>
      <c r="H191" s="150">
        <v>8.1000000000000003E-2</v>
      </c>
      <c r="I191" s="151">
        <v>565</v>
      </c>
      <c r="J191" s="151">
        <f>ROUND(I191*H191,2)</f>
        <v>45.77</v>
      </c>
      <c r="K191" s="148" t="s">
        <v>183</v>
      </c>
      <c r="L191" s="30"/>
      <c r="M191" s="152" t="s">
        <v>1</v>
      </c>
      <c r="N191" s="153" t="s">
        <v>44</v>
      </c>
      <c r="O191" s="154">
        <v>1.2649999999999999</v>
      </c>
      <c r="P191" s="154">
        <f>O191*H191</f>
        <v>0.102465</v>
      </c>
      <c r="Q191" s="154">
        <v>0</v>
      </c>
      <c r="R191" s="154">
        <f>Q191*H191</f>
        <v>0</v>
      </c>
      <c r="S191" s="154">
        <v>0</v>
      </c>
      <c r="T191" s="15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6" t="s">
        <v>262</v>
      </c>
      <c r="AT191" s="156" t="s">
        <v>172</v>
      </c>
      <c r="AU191" s="156" t="s">
        <v>87</v>
      </c>
      <c r="AY191" s="17" t="s">
        <v>169</v>
      </c>
      <c r="BE191" s="157">
        <f>IF(N191="základní",J191,0)</f>
        <v>45.77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19</v>
      </c>
      <c r="BK191" s="157">
        <f>ROUND(I191*H191,2)</f>
        <v>45.77</v>
      </c>
      <c r="BL191" s="17" t="s">
        <v>262</v>
      </c>
      <c r="BM191" s="156" t="s">
        <v>933</v>
      </c>
    </row>
    <row r="192" spans="1:65" s="12" customFormat="1" ht="22.9" customHeight="1">
      <c r="B192" s="133"/>
      <c r="D192" s="134" t="s">
        <v>78</v>
      </c>
      <c r="E192" s="143" t="s">
        <v>572</v>
      </c>
      <c r="F192" s="143" t="s">
        <v>573</v>
      </c>
      <c r="J192" s="144">
        <f>BK192</f>
        <v>395.34</v>
      </c>
      <c r="L192" s="133"/>
      <c r="M192" s="137"/>
      <c r="N192" s="138"/>
      <c r="O192" s="138"/>
      <c r="P192" s="139">
        <f>SUM(P193:P202)</f>
        <v>0.73799999999999999</v>
      </c>
      <c r="Q192" s="138"/>
      <c r="R192" s="139">
        <f>SUM(R193:R202)</f>
        <v>1.8400000000000001E-3</v>
      </c>
      <c r="S192" s="138"/>
      <c r="T192" s="140">
        <f>SUM(T193:T202)</f>
        <v>0</v>
      </c>
      <c r="AR192" s="134" t="s">
        <v>87</v>
      </c>
      <c r="AT192" s="141" t="s">
        <v>78</v>
      </c>
      <c r="AU192" s="141" t="s">
        <v>19</v>
      </c>
      <c r="AY192" s="134" t="s">
        <v>169</v>
      </c>
      <c r="BK192" s="142">
        <f>SUM(BK193:BK202)</f>
        <v>395.34</v>
      </c>
    </row>
    <row r="193" spans="1:65" s="2" customFormat="1" ht="16.5" customHeight="1">
      <c r="A193" s="29"/>
      <c r="B193" s="145"/>
      <c r="C193" s="146" t="s">
        <v>341</v>
      </c>
      <c r="D193" s="146" t="s">
        <v>172</v>
      </c>
      <c r="E193" s="147" t="s">
        <v>575</v>
      </c>
      <c r="F193" s="148" t="s">
        <v>576</v>
      </c>
      <c r="G193" s="149" t="s">
        <v>189</v>
      </c>
      <c r="H193" s="150">
        <v>10</v>
      </c>
      <c r="I193" s="151">
        <v>4.83</v>
      </c>
      <c r="J193" s="151">
        <f>ROUND(I193*H193,2)</f>
        <v>48.3</v>
      </c>
      <c r="K193" s="148" t="s">
        <v>183</v>
      </c>
      <c r="L193" s="30"/>
      <c r="M193" s="152" t="s">
        <v>1</v>
      </c>
      <c r="N193" s="153" t="s">
        <v>44</v>
      </c>
      <c r="O193" s="154">
        <v>1.2E-2</v>
      </c>
      <c r="P193" s="154">
        <f>O193*H193</f>
        <v>0.12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262</v>
      </c>
      <c r="AT193" s="156" t="s">
        <v>172</v>
      </c>
      <c r="AU193" s="156" t="s">
        <v>87</v>
      </c>
      <c r="AY193" s="17" t="s">
        <v>169</v>
      </c>
      <c r="BE193" s="157">
        <f>IF(N193="základní",J193,0)</f>
        <v>48.3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19</v>
      </c>
      <c r="BK193" s="157">
        <f>ROUND(I193*H193,2)</f>
        <v>48.3</v>
      </c>
      <c r="BL193" s="17" t="s">
        <v>262</v>
      </c>
      <c r="BM193" s="156" t="s">
        <v>934</v>
      </c>
    </row>
    <row r="194" spans="1:65" s="2" customFormat="1" ht="21.75" customHeight="1">
      <c r="A194" s="29"/>
      <c r="B194" s="145"/>
      <c r="C194" s="146" t="s">
        <v>347</v>
      </c>
      <c r="D194" s="146" t="s">
        <v>172</v>
      </c>
      <c r="E194" s="147" t="s">
        <v>579</v>
      </c>
      <c r="F194" s="148" t="s">
        <v>580</v>
      </c>
      <c r="G194" s="149" t="s">
        <v>189</v>
      </c>
      <c r="H194" s="150">
        <v>2</v>
      </c>
      <c r="I194" s="151">
        <v>6.85</v>
      </c>
      <c r="J194" s="151">
        <f>ROUND(I194*H194,2)</f>
        <v>13.7</v>
      </c>
      <c r="K194" s="148" t="s">
        <v>183</v>
      </c>
      <c r="L194" s="30"/>
      <c r="M194" s="152" t="s">
        <v>1</v>
      </c>
      <c r="N194" s="153" t="s">
        <v>44</v>
      </c>
      <c r="O194" s="154">
        <v>1.7000000000000001E-2</v>
      </c>
      <c r="P194" s="154">
        <f>O194*H194</f>
        <v>3.4000000000000002E-2</v>
      </c>
      <c r="Q194" s="154">
        <v>0</v>
      </c>
      <c r="R194" s="154">
        <f>Q194*H194</f>
        <v>0</v>
      </c>
      <c r="S194" s="154">
        <v>0</v>
      </c>
      <c r="T194" s="15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262</v>
      </c>
      <c r="AT194" s="156" t="s">
        <v>172</v>
      </c>
      <c r="AU194" s="156" t="s">
        <v>87</v>
      </c>
      <c r="AY194" s="17" t="s">
        <v>169</v>
      </c>
      <c r="BE194" s="157">
        <f>IF(N194="základní",J194,0)</f>
        <v>13.7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19</v>
      </c>
      <c r="BK194" s="157">
        <f>ROUND(I194*H194,2)</f>
        <v>13.7</v>
      </c>
      <c r="BL194" s="17" t="s">
        <v>262</v>
      </c>
      <c r="BM194" s="156" t="s">
        <v>935</v>
      </c>
    </row>
    <row r="195" spans="1:65" s="2" customFormat="1" ht="16.5" customHeight="1">
      <c r="A195" s="29"/>
      <c r="B195" s="145"/>
      <c r="C195" s="179" t="s">
        <v>355</v>
      </c>
      <c r="D195" s="179" t="s">
        <v>267</v>
      </c>
      <c r="E195" s="180" t="s">
        <v>583</v>
      </c>
      <c r="F195" s="181" t="s">
        <v>726</v>
      </c>
      <c r="G195" s="182" t="s">
        <v>189</v>
      </c>
      <c r="H195" s="183">
        <v>12.2</v>
      </c>
      <c r="I195" s="184">
        <v>0.7</v>
      </c>
      <c r="J195" s="184">
        <f>ROUND(I195*H195,2)</f>
        <v>8.5399999999999991</v>
      </c>
      <c r="K195" s="181" t="s">
        <v>194</v>
      </c>
      <c r="L195" s="185"/>
      <c r="M195" s="186" t="s">
        <v>1</v>
      </c>
      <c r="N195" s="187" t="s">
        <v>44</v>
      </c>
      <c r="O195" s="154">
        <v>0</v>
      </c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341</v>
      </c>
      <c r="AT195" s="156" t="s">
        <v>267</v>
      </c>
      <c r="AU195" s="156" t="s">
        <v>87</v>
      </c>
      <c r="AY195" s="17" t="s">
        <v>169</v>
      </c>
      <c r="BE195" s="157">
        <f>IF(N195="základní",J195,0)</f>
        <v>8.5399999999999991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19</v>
      </c>
      <c r="BK195" s="157">
        <f>ROUND(I195*H195,2)</f>
        <v>8.5399999999999991</v>
      </c>
      <c r="BL195" s="17" t="s">
        <v>262</v>
      </c>
      <c r="BM195" s="156" t="s">
        <v>936</v>
      </c>
    </row>
    <row r="196" spans="1:65" s="13" customFormat="1">
      <c r="B196" s="158"/>
      <c r="D196" s="159" t="s">
        <v>179</v>
      </c>
      <c r="F196" s="161" t="s">
        <v>889</v>
      </c>
      <c r="H196" s="162">
        <v>12.2</v>
      </c>
      <c r="L196" s="158"/>
      <c r="M196" s="163"/>
      <c r="N196" s="164"/>
      <c r="O196" s="164"/>
      <c r="P196" s="164"/>
      <c r="Q196" s="164"/>
      <c r="R196" s="164"/>
      <c r="S196" s="164"/>
      <c r="T196" s="165"/>
      <c r="AT196" s="160" t="s">
        <v>179</v>
      </c>
      <c r="AU196" s="160" t="s">
        <v>87</v>
      </c>
      <c r="AV196" s="13" t="s">
        <v>87</v>
      </c>
      <c r="AW196" s="13" t="s">
        <v>3</v>
      </c>
      <c r="AX196" s="13" t="s">
        <v>19</v>
      </c>
      <c r="AY196" s="160" t="s">
        <v>169</v>
      </c>
    </row>
    <row r="197" spans="1:65" s="2" customFormat="1" ht="21.75" customHeight="1">
      <c r="A197" s="29"/>
      <c r="B197" s="145"/>
      <c r="C197" s="146" t="s">
        <v>360</v>
      </c>
      <c r="D197" s="146" t="s">
        <v>172</v>
      </c>
      <c r="E197" s="147" t="s">
        <v>588</v>
      </c>
      <c r="F197" s="148" t="s">
        <v>589</v>
      </c>
      <c r="G197" s="149" t="s">
        <v>189</v>
      </c>
      <c r="H197" s="150">
        <v>4</v>
      </c>
      <c r="I197" s="151">
        <v>16.2</v>
      </c>
      <c r="J197" s="151">
        <f>ROUND(I197*H197,2)</f>
        <v>64.8</v>
      </c>
      <c r="K197" s="148" t="s">
        <v>183</v>
      </c>
      <c r="L197" s="30"/>
      <c r="M197" s="152" t="s">
        <v>1</v>
      </c>
      <c r="N197" s="153" t="s">
        <v>44</v>
      </c>
      <c r="O197" s="154">
        <v>3.5000000000000003E-2</v>
      </c>
      <c r="P197" s="154">
        <f>O197*H197</f>
        <v>0.14000000000000001</v>
      </c>
      <c r="Q197" s="154">
        <v>2.0000000000000001E-4</v>
      </c>
      <c r="R197" s="154">
        <f>Q197*H197</f>
        <v>8.0000000000000004E-4</v>
      </c>
      <c r="S197" s="154">
        <v>0</v>
      </c>
      <c r="T197" s="15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262</v>
      </c>
      <c r="AT197" s="156" t="s">
        <v>172</v>
      </c>
      <c r="AU197" s="156" t="s">
        <v>87</v>
      </c>
      <c r="AY197" s="17" t="s">
        <v>169</v>
      </c>
      <c r="BE197" s="157">
        <f>IF(N197="základní",J197,0)</f>
        <v>64.8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7" t="s">
        <v>19</v>
      </c>
      <c r="BK197" s="157">
        <f>ROUND(I197*H197,2)</f>
        <v>64.8</v>
      </c>
      <c r="BL197" s="17" t="s">
        <v>262</v>
      </c>
      <c r="BM197" s="156" t="s">
        <v>937</v>
      </c>
    </row>
    <row r="198" spans="1:65" s="14" customFormat="1">
      <c r="B198" s="166"/>
      <c r="D198" s="159" t="s">
        <v>179</v>
      </c>
      <c r="E198" s="167" t="s">
        <v>1</v>
      </c>
      <c r="F198" s="168" t="s">
        <v>891</v>
      </c>
      <c r="H198" s="167" t="s">
        <v>1</v>
      </c>
      <c r="L198" s="166"/>
      <c r="M198" s="169"/>
      <c r="N198" s="170"/>
      <c r="O198" s="170"/>
      <c r="P198" s="170"/>
      <c r="Q198" s="170"/>
      <c r="R198" s="170"/>
      <c r="S198" s="170"/>
      <c r="T198" s="171"/>
      <c r="AT198" s="167" t="s">
        <v>179</v>
      </c>
      <c r="AU198" s="167" t="s">
        <v>87</v>
      </c>
      <c r="AV198" s="14" t="s">
        <v>19</v>
      </c>
      <c r="AW198" s="14" t="s">
        <v>34</v>
      </c>
      <c r="AX198" s="14" t="s">
        <v>79</v>
      </c>
      <c r="AY198" s="167" t="s">
        <v>169</v>
      </c>
    </row>
    <row r="199" spans="1:65" s="14" customFormat="1">
      <c r="B199" s="166"/>
      <c r="D199" s="159" t="s">
        <v>179</v>
      </c>
      <c r="E199" s="167" t="s">
        <v>1</v>
      </c>
      <c r="F199" s="168" t="s">
        <v>801</v>
      </c>
      <c r="H199" s="167" t="s">
        <v>1</v>
      </c>
      <c r="L199" s="166"/>
      <c r="M199" s="169"/>
      <c r="N199" s="170"/>
      <c r="O199" s="170"/>
      <c r="P199" s="170"/>
      <c r="Q199" s="170"/>
      <c r="R199" s="170"/>
      <c r="S199" s="170"/>
      <c r="T199" s="171"/>
      <c r="AT199" s="167" t="s">
        <v>179</v>
      </c>
      <c r="AU199" s="167" t="s">
        <v>87</v>
      </c>
      <c r="AV199" s="14" t="s">
        <v>19</v>
      </c>
      <c r="AW199" s="14" t="s">
        <v>34</v>
      </c>
      <c r="AX199" s="14" t="s">
        <v>79</v>
      </c>
      <c r="AY199" s="167" t="s">
        <v>169</v>
      </c>
    </row>
    <row r="200" spans="1:65" s="13" customFormat="1">
      <c r="B200" s="158"/>
      <c r="D200" s="159" t="s">
        <v>179</v>
      </c>
      <c r="E200" s="160" t="s">
        <v>1</v>
      </c>
      <c r="F200" s="161" t="s">
        <v>177</v>
      </c>
      <c r="H200" s="162">
        <v>4</v>
      </c>
      <c r="L200" s="158"/>
      <c r="M200" s="163"/>
      <c r="N200" s="164"/>
      <c r="O200" s="164"/>
      <c r="P200" s="164"/>
      <c r="Q200" s="164"/>
      <c r="R200" s="164"/>
      <c r="S200" s="164"/>
      <c r="T200" s="165"/>
      <c r="AT200" s="160" t="s">
        <v>179</v>
      </c>
      <c r="AU200" s="160" t="s">
        <v>87</v>
      </c>
      <c r="AV200" s="13" t="s">
        <v>87</v>
      </c>
      <c r="AW200" s="13" t="s">
        <v>34</v>
      </c>
      <c r="AX200" s="13" t="s">
        <v>79</v>
      </c>
      <c r="AY200" s="160" t="s">
        <v>169</v>
      </c>
    </row>
    <row r="201" spans="1:65" s="15" customFormat="1">
      <c r="B201" s="172"/>
      <c r="D201" s="159" t="s">
        <v>179</v>
      </c>
      <c r="E201" s="173" t="s">
        <v>1</v>
      </c>
      <c r="F201" s="174" t="s">
        <v>198</v>
      </c>
      <c r="H201" s="175">
        <v>4</v>
      </c>
      <c r="L201" s="172"/>
      <c r="M201" s="176"/>
      <c r="N201" s="177"/>
      <c r="O201" s="177"/>
      <c r="P201" s="177"/>
      <c r="Q201" s="177"/>
      <c r="R201" s="177"/>
      <c r="S201" s="177"/>
      <c r="T201" s="178"/>
      <c r="AT201" s="173" t="s">
        <v>179</v>
      </c>
      <c r="AU201" s="173" t="s">
        <v>87</v>
      </c>
      <c r="AV201" s="15" t="s">
        <v>177</v>
      </c>
      <c r="AW201" s="15" t="s">
        <v>34</v>
      </c>
      <c r="AX201" s="15" t="s">
        <v>19</v>
      </c>
      <c r="AY201" s="173" t="s">
        <v>169</v>
      </c>
    </row>
    <row r="202" spans="1:65" s="2" customFormat="1" ht="21.75" customHeight="1">
      <c r="A202" s="29"/>
      <c r="B202" s="145"/>
      <c r="C202" s="146" t="s">
        <v>368</v>
      </c>
      <c r="D202" s="146" t="s">
        <v>172</v>
      </c>
      <c r="E202" s="147" t="s">
        <v>592</v>
      </c>
      <c r="F202" s="148" t="s">
        <v>593</v>
      </c>
      <c r="G202" s="149" t="s">
        <v>189</v>
      </c>
      <c r="H202" s="150">
        <v>4</v>
      </c>
      <c r="I202" s="151">
        <v>65</v>
      </c>
      <c r="J202" s="151">
        <f>ROUND(I202*H202,2)</f>
        <v>260</v>
      </c>
      <c r="K202" s="148" t="s">
        <v>183</v>
      </c>
      <c r="L202" s="30"/>
      <c r="M202" s="152" t="s">
        <v>1</v>
      </c>
      <c r="N202" s="153" t="s">
        <v>44</v>
      </c>
      <c r="O202" s="154">
        <v>0.111</v>
      </c>
      <c r="P202" s="154">
        <f>O202*H202</f>
        <v>0.44400000000000001</v>
      </c>
      <c r="Q202" s="154">
        <v>2.5999999999999998E-4</v>
      </c>
      <c r="R202" s="154">
        <f>Q202*H202</f>
        <v>1.0399999999999999E-3</v>
      </c>
      <c r="S202" s="154">
        <v>0</v>
      </c>
      <c r="T202" s="155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6" t="s">
        <v>262</v>
      </c>
      <c r="AT202" s="156" t="s">
        <v>172</v>
      </c>
      <c r="AU202" s="156" t="s">
        <v>87</v>
      </c>
      <c r="AY202" s="17" t="s">
        <v>169</v>
      </c>
      <c r="BE202" s="157">
        <f>IF(N202="základní",J202,0)</f>
        <v>260</v>
      </c>
      <c r="BF202" s="157">
        <f>IF(N202="snížená",J202,0)</f>
        <v>0</v>
      </c>
      <c r="BG202" s="157">
        <f>IF(N202="zákl. přenesená",J202,0)</f>
        <v>0</v>
      </c>
      <c r="BH202" s="157">
        <f>IF(N202="sníž. přenesená",J202,0)</f>
        <v>0</v>
      </c>
      <c r="BI202" s="157">
        <f>IF(N202="nulová",J202,0)</f>
        <v>0</v>
      </c>
      <c r="BJ202" s="17" t="s">
        <v>19</v>
      </c>
      <c r="BK202" s="157">
        <f>ROUND(I202*H202,2)</f>
        <v>260</v>
      </c>
      <c r="BL202" s="17" t="s">
        <v>262</v>
      </c>
      <c r="BM202" s="156" t="s">
        <v>938</v>
      </c>
    </row>
    <row r="203" spans="1:65" s="12" customFormat="1" ht="22.9" customHeight="1">
      <c r="B203" s="133"/>
      <c r="D203" s="134" t="s">
        <v>78</v>
      </c>
      <c r="E203" s="143" t="s">
        <v>939</v>
      </c>
      <c r="F203" s="143" t="s">
        <v>940</v>
      </c>
      <c r="J203" s="144">
        <f>BK203</f>
        <v>22294.27</v>
      </c>
      <c r="L203" s="133"/>
      <c r="M203" s="137"/>
      <c r="N203" s="138"/>
      <c r="O203" s="138"/>
      <c r="P203" s="139">
        <f>SUM(P204:P211)</f>
        <v>0</v>
      </c>
      <c r="Q203" s="138"/>
      <c r="R203" s="139">
        <f>SUM(R204:R211)</f>
        <v>0</v>
      </c>
      <c r="S203" s="138"/>
      <c r="T203" s="140">
        <f>SUM(T204:T211)</f>
        <v>0</v>
      </c>
      <c r="AR203" s="134" t="s">
        <v>87</v>
      </c>
      <c r="AT203" s="141" t="s">
        <v>78</v>
      </c>
      <c r="AU203" s="141" t="s">
        <v>19</v>
      </c>
      <c r="AY203" s="134" t="s">
        <v>169</v>
      </c>
      <c r="BK203" s="142">
        <f>SUM(BK204:BK211)</f>
        <v>22294.27</v>
      </c>
    </row>
    <row r="204" spans="1:65" s="2" customFormat="1" ht="16.5" customHeight="1">
      <c r="A204" s="29"/>
      <c r="B204" s="145"/>
      <c r="C204" s="146" t="s">
        <v>374</v>
      </c>
      <c r="D204" s="146" t="s">
        <v>172</v>
      </c>
      <c r="E204" s="147" t="s">
        <v>941</v>
      </c>
      <c r="F204" s="148" t="s">
        <v>942</v>
      </c>
      <c r="G204" s="149" t="s">
        <v>189</v>
      </c>
      <c r="H204" s="150">
        <v>19.712</v>
      </c>
      <c r="I204" s="151">
        <v>286</v>
      </c>
      <c r="J204" s="151">
        <f>ROUND(I204*H204,2)</f>
        <v>5637.63</v>
      </c>
      <c r="K204" s="148" t="s">
        <v>1</v>
      </c>
      <c r="L204" s="30"/>
      <c r="M204" s="152" t="s">
        <v>1</v>
      </c>
      <c r="N204" s="153" t="s">
        <v>44</v>
      </c>
      <c r="O204" s="154">
        <v>0</v>
      </c>
      <c r="P204" s="154">
        <f>O204*H204</f>
        <v>0</v>
      </c>
      <c r="Q204" s="154">
        <v>0</v>
      </c>
      <c r="R204" s="154">
        <f>Q204*H204</f>
        <v>0</v>
      </c>
      <c r="S204" s="154">
        <v>0</v>
      </c>
      <c r="T204" s="155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6" t="s">
        <v>262</v>
      </c>
      <c r="AT204" s="156" t="s">
        <v>172</v>
      </c>
      <c r="AU204" s="156" t="s">
        <v>87</v>
      </c>
      <c r="AY204" s="17" t="s">
        <v>169</v>
      </c>
      <c r="BE204" s="157">
        <f>IF(N204="základní",J204,0)</f>
        <v>5637.63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7" t="s">
        <v>19</v>
      </c>
      <c r="BK204" s="157">
        <f>ROUND(I204*H204,2)</f>
        <v>5637.63</v>
      </c>
      <c r="BL204" s="17" t="s">
        <v>262</v>
      </c>
      <c r="BM204" s="156" t="s">
        <v>943</v>
      </c>
    </row>
    <row r="205" spans="1:65" s="13" customFormat="1">
      <c r="B205" s="158"/>
      <c r="D205" s="159" t="s">
        <v>179</v>
      </c>
      <c r="E205" s="160" t="s">
        <v>1</v>
      </c>
      <c r="F205" s="161" t="s">
        <v>944</v>
      </c>
      <c r="H205" s="162">
        <v>11.44</v>
      </c>
      <c r="L205" s="158"/>
      <c r="M205" s="163"/>
      <c r="N205" s="164"/>
      <c r="O205" s="164"/>
      <c r="P205" s="164"/>
      <c r="Q205" s="164"/>
      <c r="R205" s="164"/>
      <c r="S205" s="164"/>
      <c r="T205" s="165"/>
      <c r="AT205" s="160" t="s">
        <v>179</v>
      </c>
      <c r="AU205" s="160" t="s">
        <v>87</v>
      </c>
      <c r="AV205" s="13" t="s">
        <v>87</v>
      </c>
      <c r="AW205" s="13" t="s">
        <v>34</v>
      </c>
      <c r="AX205" s="13" t="s">
        <v>79</v>
      </c>
      <c r="AY205" s="160" t="s">
        <v>169</v>
      </c>
    </row>
    <row r="206" spans="1:65" s="13" customFormat="1">
      <c r="B206" s="158"/>
      <c r="D206" s="159" t="s">
        <v>179</v>
      </c>
      <c r="E206" s="160" t="s">
        <v>1</v>
      </c>
      <c r="F206" s="161" t="s">
        <v>945</v>
      </c>
      <c r="H206" s="162">
        <v>8.2720000000000002</v>
      </c>
      <c r="L206" s="158"/>
      <c r="M206" s="163"/>
      <c r="N206" s="164"/>
      <c r="O206" s="164"/>
      <c r="P206" s="164"/>
      <c r="Q206" s="164"/>
      <c r="R206" s="164"/>
      <c r="S206" s="164"/>
      <c r="T206" s="165"/>
      <c r="AT206" s="160" t="s">
        <v>179</v>
      </c>
      <c r="AU206" s="160" t="s">
        <v>87</v>
      </c>
      <c r="AV206" s="13" t="s">
        <v>87</v>
      </c>
      <c r="AW206" s="13" t="s">
        <v>34</v>
      </c>
      <c r="AX206" s="13" t="s">
        <v>79</v>
      </c>
      <c r="AY206" s="160" t="s">
        <v>169</v>
      </c>
    </row>
    <row r="207" spans="1:65" s="15" customFormat="1">
      <c r="B207" s="172"/>
      <c r="D207" s="159" t="s">
        <v>179</v>
      </c>
      <c r="E207" s="173" t="s">
        <v>1</v>
      </c>
      <c r="F207" s="174" t="s">
        <v>198</v>
      </c>
      <c r="H207" s="175">
        <v>19.712</v>
      </c>
      <c r="L207" s="172"/>
      <c r="M207" s="176"/>
      <c r="N207" s="177"/>
      <c r="O207" s="177"/>
      <c r="P207" s="177"/>
      <c r="Q207" s="177"/>
      <c r="R207" s="177"/>
      <c r="S207" s="177"/>
      <c r="T207" s="178"/>
      <c r="AT207" s="173" t="s">
        <v>179</v>
      </c>
      <c r="AU207" s="173" t="s">
        <v>87</v>
      </c>
      <c r="AV207" s="15" t="s">
        <v>177</v>
      </c>
      <c r="AW207" s="15" t="s">
        <v>34</v>
      </c>
      <c r="AX207" s="15" t="s">
        <v>19</v>
      </c>
      <c r="AY207" s="173" t="s">
        <v>169</v>
      </c>
    </row>
    <row r="208" spans="1:65" s="2" customFormat="1" ht="16.5" customHeight="1">
      <c r="A208" s="29"/>
      <c r="B208" s="145"/>
      <c r="C208" s="146" t="s">
        <v>381</v>
      </c>
      <c r="D208" s="146" t="s">
        <v>172</v>
      </c>
      <c r="E208" s="147" t="s">
        <v>946</v>
      </c>
      <c r="F208" s="148" t="s">
        <v>947</v>
      </c>
      <c r="G208" s="149" t="s">
        <v>189</v>
      </c>
      <c r="H208" s="150">
        <v>19.712</v>
      </c>
      <c r="I208" s="151">
        <v>845</v>
      </c>
      <c r="J208" s="151">
        <f>ROUND(I208*H208,2)</f>
        <v>16656.64</v>
      </c>
      <c r="K208" s="148" t="s">
        <v>1</v>
      </c>
      <c r="L208" s="30"/>
      <c r="M208" s="152" t="s">
        <v>1</v>
      </c>
      <c r="N208" s="153" t="s">
        <v>44</v>
      </c>
      <c r="O208" s="154">
        <v>0</v>
      </c>
      <c r="P208" s="154">
        <f>O208*H208</f>
        <v>0</v>
      </c>
      <c r="Q208" s="154">
        <v>0</v>
      </c>
      <c r="R208" s="154">
        <f>Q208*H208</f>
        <v>0</v>
      </c>
      <c r="S208" s="154">
        <v>0</v>
      </c>
      <c r="T208" s="15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6" t="s">
        <v>262</v>
      </c>
      <c r="AT208" s="156" t="s">
        <v>172</v>
      </c>
      <c r="AU208" s="156" t="s">
        <v>87</v>
      </c>
      <c r="AY208" s="17" t="s">
        <v>169</v>
      </c>
      <c r="BE208" s="157">
        <f>IF(N208="základní",J208,0)</f>
        <v>16656.64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19</v>
      </c>
      <c r="BK208" s="157">
        <f>ROUND(I208*H208,2)</f>
        <v>16656.64</v>
      </c>
      <c r="BL208" s="17" t="s">
        <v>262</v>
      </c>
      <c r="BM208" s="156" t="s">
        <v>948</v>
      </c>
    </row>
    <row r="209" spans="1:65" s="13" customFormat="1">
      <c r="B209" s="158"/>
      <c r="D209" s="159" t="s">
        <v>179</v>
      </c>
      <c r="E209" s="160" t="s">
        <v>1</v>
      </c>
      <c r="F209" s="161" t="s">
        <v>944</v>
      </c>
      <c r="H209" s="162">
        <v>11.44</v>
      </c>
      <c r="L209" s="158"/>
      <c r="M209" s="163"/>
      <c r="N209" s="164"/>
      <c r="O209" s="164"/>
      <c r="P209" s="164"/>
      <c r="Q209" s="164"/>
      <c r="R209" s="164"/>
      <c r="S209" s="164"/>
      <c r="T209" s="165"/>
      <c r="AT209" s="160" t="s">
        <v>179</v>
      </c>
      <c r="AU209" s="160" t="s">
        <v>87</v>
      </c>
      <c r="AV209" s="13" t="s">
        <v>87</v>
      </c>
      <c r="AW209" s="13" t="s">
        <v>34</v>
      </c>
      <c r="AX209" s="13" t="s">
        <v>79</v>
      </c>
      <c r="AY209" s="160" t="s">
        <v>169</v>
      </c>
    </row>
    <row r="210" spans="1:65" s="13" customFormat="1">
      <c r="B210" s="158"/>
      <c r="D210" s="159" t="s">
        <v>179</v>
      </c>
      <c r="E210" s="160" t="s">
        <v>1</v>
      </c>
      <c r="F210" s="161" t="s">
        <v>945</v>
      </c>
      <c r="H210" s="162">
        <v>8.2720000000000002</v>
      </c>
      <c r="L210" s="158"/>
      <c r="M210" s="163"/>
      <c r="N210" s="164"/>
      <c r="O210" s="164"/>
      <c r="P210" s="164"/>
      <c r="Q210" s="164"/>
      <c r="R210" s="164"/>
      <c r="S210" s="164"/>
      <c r="T210" s="165"/>
      <c r="AT210" s="160" t="s">
        <v>179</v>
      </c>
      <c r="AU210" s="160" t="s">
        <v>87</v>
      </c>
      <c r="AV210" s="13" t="s">
        <v>87</v>
      </c>
      <c r="AW210" s="13" t="s">
        <v>34</v>
      </c>
      <c r="AX210" s="13" t="s">
        <v>79</v>
      </c>
      <c r="AY210" s="160" t="s">
        <v>169</v>
      </c>
    </row>
    <row r="211" spans="1:65" s="15" customFormat="1">
      <c r="B211" s="172"/>
      <c r="D211" s="159" t="s">
        <v>179</v>
      </c>
      <c r="E211" s="173" t="s">
        <v>1</v>
      </c>
      <c r="F211" s="174" t="s">
        <v>198</v>
      </c>
      <c r="H211" s="175">
        <v>19.712</v>
      </c>
      <c r="L211" s="172"/>
      <c r="M211" s="176"/>
      <c r="N211" s="177"/>
      <c r="O211" s="177"/>
      <c r="P211" s="177"/>
      <c r="Q211" s="177"/>
      <c r="R211" s="177"/>
      <c r="S211" s="177"/>
      <c r="T211" s="178"/>
      <c r="AT211" s="173" t="s">
        <v>179</v>
      </c>
      <c r="AU211" s="173" t="s">
        <v>87</v>
      </c>
      <c r="AV211" s="15" t="s">
        <v>177</v>
      </c>
      <c r="AW211" s="15" t="s">
        <v>34</v>
      </c>
      <c r="AX211" s="15" t="s">
        <v>19</v>
      </c>
      <c r="AY211" s="173" t="s">
        <v>169</v>
      </c>
    </row>
    <row r="212" spans="1:65" s="12" customFormat="1" ht="25.9" customHeight="1">
      <c r="B212" s="133"/>
      <c r="D212" s="134" t="s">
        <v>78</v>
      </c>
      <c r="E212" s="135" t="s">
        <v>267</v>
      </c>
      <c r="F212" s="135" t="s">
        <v>595</v>
      </c>
      <c r="J212" s="136">
        <f>BK212</f>
        <v>236892.53</v>
      </c>
      <c r="L212" s="133"/>
      <c r="M212" s="137"/>
      <c r="N212" s="138"/>
      <c r="O212" s="138"/>
      <c r="P212" s="139">
        <f>P213</f>
        <v>0</v>
      </c>
      <c r="Q212" s="138"/>
      <c r="R212" s="139">
        <f>R213</f>
        <v>0</v>
      </c>
      <c r="S212" s="138"/>
      <c r="T212" s="140">
        <f>T213</f>
        <v>0</v>
      </c>
      <c r="AR212" s="134" t="s">
        <v>170</v>
      </c>
      <c r="AT212" s="141" t="s">
        <v>78</v>
      </c>
      <c r="AU212" s="141" t="s">
        <v>79</v>
      </c>
      <c r="AY212" s="134" t="s">
        <v>169</v>
      </c>
      <c r="BK212" s="142">
        <f>BK213</f>
        <v>236892.53</v>
      </c>
    </row>
    <row r="213" spans="1:65" s="12" customFormat="1" ht="22.9" customHeight="1">
      <c r="B213" s="133"/>
      <c r="D213" s="134" t="s">
        <v>78</v>
      </c>
      <c r="E213" s="143" t="s">
        <v>596</v>
      </c>
      <c r="F213" s="143" t="s">
        <v>597</v>
      </c>
      <c r="J213" s="144">
        <f>BK213</f>
        <v>236892.53</v>
      </c>
      <c r="L213" s="133"/>
      <c r="M213" s="137"/>
      <c r="N213" s="138"/>
      <c r="O213" s="138"/>
      <c r="P213" s="139">
        <f>P214</f>
        <v>0</v>
      </c>
      <c r="Q213" s="138"/>
      <c r="R213" s="139">
        <f>R214</f>
        <v>0</v>
      </c>
      <c r="S213" s="138"/>
      <c r="T213" s="140">
        <f>T214</f>
        <v>0</v>
      </c>
      <c r="AR213" s="134" t="s">
        <v>170</v>
      </c>
      <c r="AT213" s="141" t="s">
        <v>78</v>
      </c>
      <c r="AU213" s="141" t="s">
        <v>19</v>
      </c>
      <c r="AY213" s="134" t="s">
        <v>169</v>
      </c>
      <c r="BK213" s="142">
        <f>BK214</f>
        <v>236892.53</v>
      </c>
    </row>
    <row r="214" spans="1:65" s="2" customFormat="1" ht="16.5" customHeight="1">
      <c r="A214" s="29"/>
      <c r="B214" s="145"/>
      <c r="C214" s="146" t="s">
        <v>385</v>
      </c>
      <c r="D214" s="146" t="s">
        <v>172</v>
      </c>
      <c r="E214" s="147" t="s">
        <v>949</v>
      </c>
      <c r="F214" s="148" t="s">
        <v>600</v>
      </c>
      <c r="G214" s="149" t="s">
        <v>377</v>
      </c>
      <c r="H214" s="150">
        <v>1</v>
      </c>
      <c r="I214" s="151">
        <v>236892.53</v>
      </c>
      <c r="J214" s="151">
        <f>ROUND(I214*H214,2)</f>
        <v>236892.53</v>
      </c>
      <c r="K214" s="148" t="s">
        <v>1</v>
      </c>
      <c r="L214" s="30"/>
      <c r="M214" s="152" t="s">
        <v>1</v>
      </c>
      <c r="N214" s="153" t="s">
        <v>44</v>
      </c>
      <c r="O214" s="154">
        <v>0</v>
      </c>
      <c r="P214" s="154">
        <f>O214*H214</f>
        <v>0</v>
      </c>
      <c r="Q214" s="154">
        <v>0</v>
      </c>
      <c r="R214" s="154">
        <f>Q214*H214</f>
        <v>0</v>
      </c>
      <c r="S214" s="154">
        <v>0</v>
      </c>
      <c r="T214" s="155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510</v>
      </c>
      <c r="AT214" s="156" t="s">
        <v>172</v>
      </c>
      <c r="AU214" s="156" t="s">
        <v>87</v>
      </c>
      <c r="AY214" s="17" t="s">
        <v>169</v>
      </c>
      <c r="BE214" s="157">
        <f>IF(N214="základní",J214,0)</f>
        <v>236892.53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19</v>
      </c>
      <c r="BK214" s="157">
        <f>ROUND(I214*H214,2)</f>
        <v>236892.53</v>
      </c>
      <c r="BL214" s="17" t="s">
        <v>510</v>
      </c>
      <c r="BM214" s="156" t="s">
        <v>950</v>
      </c>
    </row>
    <row r="215" spans="1:65" s="12" customFormat="1" ht="25.9" customHeight="1">
      <c r="B215" s="133"/>
      <c r="D215" s="134" t="s">
        <v>78</v>
      </c>
      <c r="E215" s="135" t="s">
        <v>602</v>
      </c>
      <c r="F215" s="135" t="s">
        <v>603</v>
      </c>
      <c r="J215" s="136">
        <f>BK215</f>
        <v>30000</v>
      </c>
      <c r="L215" s="133"/>
      <c r="M215" s="137"/>
      <c r="N215" s="138"/>
      <c r="O215" s="138"/>
      <c r="P215" s="139">
        <f>P216+P218</f>
        <v>0</v>
      </c>
      <c r="Q215" s="138"/>
      <c r="R215" s="139">
        <f>R216+R218</f>
        <v>0</v>
      </c>
      <c r="S215" s="138"/>
      <c r="T215" s="140">
        <f>T216+T218</f>
        <v>0</v>
      </c>
      <c r="AR215" s="134" t="s">
        <v>199</v>
      </c>
      <c r="AT215" s="141" t="s">
        <v>78</v>
      </c>
      <c r="AU215" s="141" t="s">
        <v>79</v>
      </c>
      <c r="AY215" s="134" t="s">
        <v>169</v>
      </c>
      <c r="BK215" s="142">
        <f>BK216+BK218</f>
        <v>30000</v>
      </c>
    </row>
    <row r="216" spans="1:65" s="12" customFormat="1" ht="22.9" customHeight="1">
      <c r="B216" s="133"/>
      <c r="D216" s="134" t="s">
        <v>78</v>
      </c>
      <c r="E216" s="143" t="s">
        <v>604</v>
      </c>
      <c r="F216" s="143" t="s">
        <v>605</v>
      </c>
      <c r="J216" s="144">
        <f>BK216</f>
        <v>15000</v>
      </c>
      <c r="L216" s="133"/>
      <c r="M216" s="137"/>
      <c r="N216" s="138"/>
      <c r="O216" s="138"/>
      <c r="P216" s="139">
        <f>P217</f>
        <v>0</v>
      </c>
      <c r="Q216" s="138"/>
      <c r="R216" s="139">
        <f>R217</f>
        <v>0</v>
      </c>
      <c r="S216" s="138"/>
      <c r="T216" s="140">
        <f>T217</f>
        <v>0</v>
      </c>
      <c r="AR216" s="134" t="s">
        <v>199</v>
      </c>
      <c r="AT216" s="141" t="s">
        <v>78</v>
      </c>
      <c r="AU216" s="141" t="s">
        <v>19</v>
      </c>
      <c r="AY216" s="134" t="s">
        <v>169</v>
      </c>
      <c r="BK216" s="142">
        <f>BK217</f>
        <v>15000</v>
      </c>
    </row>
    <row r="217" spans="1:65" s="2" customFormat="1" ht="16.5" customHeight="1">
      <c r="A217" s="29"/>
      <c r="B217" s="145"/>
      <c r="C217" s="146" t="s">
        <v>389</v>
      </c>
      <c r="D217" s="146" t="s">
        <v>172</v>
      </c>
      <c r="E217" s="147" t="s">
        <v>607</v>
      </c>
      <c r="F217" s="148" t="s">
        <v>605</v>
      </c>
      <c r="G217" s="149" t="s">
        <v>608</v>
      </c>
      <c r="H217" s="150">
        <v>1</v>
      </c>
      <c r="I217" s="151">
        <v>15000</v>
      </c>
      <c r="J217" s="151">
        <f>ROUND(I217*H217,2)</f>
        <v>15000</v>
      </c>
      <c r="K217" s="148" t="s">
        <v>183</v>
      </c>
      <c r="L217" s="30"/>
      <c r="M217" s="152" t="s">
        <v>1</v>
      </c>
      <c r="N217" s="153" t="s">
        <v>44</v>
      </c>
      <c r="O217" s="154">
        <v>0</v>
      </c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6" t="s">
        <v>609</v>
      </c>
      <c r="AT217" s="156" t="s">
        <v>172</v>
      </c>
      <c r="AU217" s="156" t="s">
        <v>87</v>
      </c>
      <c r="AY217" s="17" t="s">
        <v>169</v>
      </c>
      <c r="BE217" s="157">
        <f>IF(N217="základní",J217,0)</f>
        <v>15000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7" t="s">
        <v>19</v>
      </c>
      <c r="BK217" s="157">
        <f>ROUND(I217*H217,2)</f>
        <v>15000</v>
      </c>
      <c r="BL217" s="17" t="s">
        <v>609</v>
      </c>
      <c r="BM217" s="156" t="s">
        <v>951</v>
      </c>
    </row>
    <row r="218" spans="1:65" s="12" customFormat="1" ht="22.9" customHeight="1">
      <c r="B218" s="133"/>
      <c r="D218" s="134" t="s">
        <v>78</v>
      </c>
      <c r="E218" s="143" t="s">
        <v>611</v>
      </c>
      <c r="F218" s="143" t="s">
        <v>612</v>
      </c>
      <c r="J218" s="144">
        <f>BK218</f>
        <v>15000</v>
      </c>
      <c r="L218" s="133"/>
      <c r="M218" s="137"/>
      <c r="N218" s="138"/>
      <c r="O218" s="138"/>
      <c r="P218" s="139">
        <f>P219</f>
        <v>0</v>
      </c>
      <c r="Q218" s="138"/>
      <c r="R218" s="139">
        <f>R219</f>
        <v>0</v>
      </c>
      <c r="S218" s="138"/>
      <c r="T218" s="140">
        <f>T219</f>
        <v>0</v>
      </c>
      <c r="AR218" s="134" t="s">
        <v>199</v>
      </c>
      <c r="AT218" s="141" t="s">
        <v>78</v>
      </c>
      <c r="AU218" s="141" t="s">
        <v>19</v>
      </c>
      <c r="AY218" s="134" t="s">
        <v>169</v>
      </c>
      <c r="BK218" s="142">
        <f>BK219</f>
        <v>15000</v>
      </c>
    </row>
    <row r="219" spans="1:65" s="2" customFormat="1" ht="16.5" customHeight="1">
      <c r="A219" s="29"/>
      <c r="B219" s="145"/>
      <c r="C219" s="146" t="s">
        <v>395</v>
      </c>
      <c r="D219" s="146" t="s">
        <v>172</v>
      </c>
      <c r="E219" s="147" t="s">
        <v>614</v>
      </c>
      <c r="F219" s="148" t="s">
        <v>612</v>
      </c>
      <c r="G219" s="149" t="s">
        <v>608</v>
      </c>
      <c r="H219" s="150">
        <v>1</v>
      </c>
      <c r="I219" s="151">
        <v>15000</v>
      </c>
      <c r="J219" s="151">
        <f>ROUND(I219*H219,2)</f>
        <v>15000</v>
      </c>
      <c r="K219" s="148" t="s">
        <v>183</v>
      </c>
      <c r="L219" s="30"/>
      <c r="M219" s="188" t="s">
        <v>1</v>
      </c>
      <c r="N219" s="189" t="s">
        <v>44</v>
      </c>
      <c r="O219" s="190">
        <v>0</v>
      </c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609</v>
      </c>
      <c r="AT219" s="156" t="s">
        <v>172</v>
      </c>
      <c r="AU219" s="156" t="s">
        <v>87</v>
      </c>
      <c r="AY219" s="17" t="s">
        <v>169</v>
      </c>
      <c r="BE219" s="157">
        <f>IF(N219="základní",J219,0)</f>
        <v>15000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19</v>
      </c>
      <c r="BK219" s="157">
        <f>ROUND(I219*H219,2)</f>
        <v>15000</v>
      </c>
      <c r="BL219" s="17" t="s">
        <v>609</v>
      </c>
      <c r="BM219" s="156" t="s">
        <v>952</v>
      </c>
    </row>
    <row r="220" spans="1:65" s="2" customFormat="1" ht="6.95" customHeight="1">
      <c r="A220" s="29"/>
      <c r="B220" s="44"/>
      <c r="C220" s="45"/>
      <c r="D220" s="45"/>
      <c r="E220" s="45"/>
      <c r="F220" s="45"/>
      <c r="G220" s="45"/>
      <c r="H220" s="45"/>
      <c r="I220" s="45"/>
      <c r="J220" s="45"/>
      <c r="K220" s="45"/>
      <c r="L220" s="30"/>
      <c r="M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</sheetData>
  <autoFilter ref="C136:K219" xr:uid="{00000000-0009-0000-0000-000005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220"/>
  <sheetViews>
    <sheetView showGridLines="0" topLeftCell="A196" workbookViewId="0">
      <selection activeCell="I214" sqref="I2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116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953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5" t="s">
        <v>954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16" t="str">
        <f>'Rekapitulace stavby'!E14</f>
        <v xml:space="preserve"> </v>
      </c>
      <c r="F20" s="216"/>
      <c r="G20" s="216"/>
      <c r="H20" s="216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18" t="s">
        <v>1</v>
      </c>
      <c r="F29" s="218"/>
      <c r="G29" s="218"/>
      <c r="H29" s="21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ROUND(J137, 2)</f>
        <v>380722.35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ROUND((SUM(BE137:BE219)),  2)</f>
        <v>380722.35</v>
      </c>
      <c r="G35" s="29"/>
      <c r="H35" s="29"/>
      <c r="I35" s="103">
        <v>0.21</v>
      </c>
      <c r="J35" s="102">
        <f>ROUND(((SUM(BE137:BE219))*I35),  2)</f>
        <v>79951.69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ROUND((SUM(BF137:BF219)),  2)</f>
        <v>0</v>
      </c>
      <c r="G36" s="29"/>
      <c r="H36" s="29"/>
      <c r="I36" s="103">
        <v>0.15</v>
      </c>
      <c r="J36" s="102">
        <f>ROUND(((SUM(BF137:BF219))*I36),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ROUND((SUM(BG137:BG219)),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ROUND((SUM(BH137:BH219)),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ROUND((SUM(BI137:BI219)),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460674.04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953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5" t="str">
        <f>E11</f>
        <v>SO 06 - Stavební úpravy - vstupy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J137</f>
        <v>380722.35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132</v>
      </c>
      <c r="E99" s="117"/>
      <c r="F99" s="117"/>
      <c r="G99" s="117"/>
      <c r="H99" s="117"/>
      <c r="I99" s="117"/>
      <c r="J99" s="118">
        <f>J138</f>
        <v>43180.490000000005</v>
      </c>
      <c r="L99" s="115"/>
    </row>
    <row r="100" spans="1:47" s="10" customFormat="1" ht="19.899999999999999" customHeight="1">
      <c r="B100" s="119"/>
      <c r="D100" s="120" t="s">
        <v>955</v>
      </c>
      <c r="E100" s="121"/>
      <c r="F100" s="121"/>
      <c r="G100" s="121"/>
      <c r="H100" s="121"/>
      <c r="I100" s="121"/>
      <c r="J100" s="122">
        <f>J139</f>
        <v>4182.72</v>
      </c>
      <c r="L100" s="119"/>
    </row>
    <row r="101" spans="1:47" s="10" customFormat="1" ht="19.899999999999999" customHeight="1">
      <c r="B101" s="119"/>
      <c r="D101" s="120" t="s">
        <v>133</v>
      </c>
      <c r="E101" s="121"/>
      <c r="F101" s="121"/>
      <c r="G101" s="121"/>
      <c r="H101" s="121"/>
      <c r="I101" s="121"/>
      <c r="J101" s="122">
        <f>J146</f>
        <v>1087.9699999999998</v>
      </c>
      <c r="L101" s="119"/>
    </row>
    <row r="102" spans="1:47" s="10" customFormat="1" ht="19.899999999999999" customHeight="1">
      <c r="B102" s="119"/>
      <c r="D102" s="120" t="s">
        <v>134</v>
      </c>
      <c r="E102" s="121"/>
      <c r="F102" s="121"/>
      <c r="G102" s="121"/>
      <c r="H102" s="121"/>
      <c r="I102" s="121"/>
      <c r="J102" s="122">
        <f>J153</f>
        <v>1430.89</v>
      </c>
      <c r="L102" s="119"/>
    </row>
    <row r="103" spans="1:47" s="10" customFormat="1" ht="19.899999999999999" customHeight="1">
      <c r="B103" s="119"/>
      <c r="D103" s="120" t="s">
        <v>956</v>
      </c>
      <c r="E103" s="121"/>
      <c r="F103" s="121"/>
      <c r="G103" s="121"/>
      <c r="H103" s="121"/>
      <c r="I103" s="121"/>
      <c r="J103" s="122">
        <f>J160</f>
        <v>9812.6</v>
      </c>
      <c r="L103" s="119"/>
    </row>
    <row r="104" spans="1:47" s="10" customFormat="1" ht="19.899999999999999" customHeight="1">
      <c r="B104" s="119"/>
      <c r="D104" s="120" t="s">
        <v>135</v>
      </c>
      <c r="E104" s="121"/>
      <c r="F104" s="121"/>
      <c r="G104" s="121"/>
      <c r="H104" s="121"/>
      <c r="I104" s="121"/>
      <c r="J104" s="122">
        <f>J162</f>
        <v>4887.2</v>
      </c>
      <c r="L104" s="119"/>
    </row>
    <row r="105" spans="1:47" s="10" customFormat="1" ht="19.899999999999999" customHeight="1">
      <c r="B105" s="119"/>
      <c r="D105" s="120" t="s">
        <v>136</v>
      </c>
      <c r="E105" s="121"/>
      <c r="F105" s="121"/>
      <c r="G105" s="121"/>
      <c r="H105" s="121"/>
      <c r="I105" s="121"/>
      <c r="J105" s="122">
        <f>J168</f>
        <v>9351.9399999999987</v>
      </c>
      <c r="L105" s="119"/>
    </row>
    <row r="106" spans="1:47" s="10" customFormat="1" ht="19.899999999999999" customHeight="1">
      <c r="B106" s="119"/>
      <c r="D106" s="120" t="s">
        <v>137</v>
      </c>
      <c r="E106" s="121"/>
      <c r="F106" s="121"/>
      <c r="G106" s="121"/>
      <c r="H106" s="121"/>
      <c r="I106" s="121"/>
      <c r="J106" s="122">
        <f>J182</f>
        <v>11031.869999999999</v>
      </c>
      <c r="L106" s="119"/>
    </row>
    <row r="107" spans="1:47" s="10" customFormat="1" ht="19.899999999999999" customHeight="1">
      <c r="B107" s="119"/>
      <c r="D107" s="120" t="s">
        <v>138</v>
      </c>
      <c r="E107" s="121"/>
      <c r="F107" s="121"/>
      <c r="G107" s="121"/>
      <c r="H107" s="121"/>
      <c r="I107" s="121"/>
      <c r="J107" s="122">
        <f>J188</f>
        <v>1395.3</v>
      </c>
      <c r="L107" s="119"/>
    </row>
    <row r="108" spans="1:47" s="9" customFormat="1" ht="24.95" customHeight="1">
      <c r="B108" s="115"/>
      <c r="D108" s="116" t="s">
        <v>139</v>
      </c>
      <c r="E108" s="117"/>
      <c r="F108" s="117"/>
      <c r="G108" s="117"/>
      <c r="H108" s="117"/>
      <c r="I108" s="117"/>
      <c r="J108" s="118">
        <f>J190</f>
        <v>233640.3</v>
      </c>
      <c r="L108" s="115"/>
    </row>
    <row r="109" spans="1:47" s="10" customFormat="1" ht="19.899999999999999" customHeight="1">
      <c r="B109" s="119"/>
      <c r="D109" s="120" t="s">
        <v>144</v>
      </c>
      <c r="E109" s="121"/>
      <c r="F109" s="121"/>
      <c r="G109" s="121"/>
      <c r="H109" s="121"/>
      <c r="I109" s="121"/>
      <c r="J109" s="122">
        <f>J191</f>
        <v>161490.29999999999</v>
      </c>
      <c r="L109" s="119"/>
    </row>
    <row r="110" spans="1:47" s="10" customFormat="1" ht="19.899999999999999" customHeight="1">
      <c r="B110" s="119"/>
      <c r="D110" s="120" t="s">
        <v>145</v>
      </c>
      <c r="E110" s="121"/>
      <c r="F110" s="121"/>
      <c r="G110" s="121"/>
      <c r="H110" s="121"/>
      <c r="I110" s="121"/>
      <c r="J110" s="122">
        <f>J207</f>
        <v>72150</v>
      </c>
      <c r="L110" s="119"/>
    </row>
    <row r="111" spans="1:47" s="9" customFormat="1" ht="24.95" customHeight="1">
      <c r="B111" s="115"/>
      <c r="D111" s="116" t="s">
        <v>149</v>
      </c>
      <c r="E111" s="117"/>
      <c r="F111" s="117"/>
      <c r="G111" s="117"/>
      <c r="H111" s="117"/>
      <c r="I111" s="117"/>
      <c r="J111" s="118">
        <f>J212</f>
        <v>73901.56</v>
      </c>
      <c r="L111" s="115"/>
    </row>
    <row r="112" spans="1:47" s="10" customFormat="1" ht="19.899999999999999" customHeight="1">
      <c r="B112" s="119"/>
      <c r="D112" s="120" t="s">
        <v>150</v>
      </c>
      <c r="E112" s="121"/>
      <c r="F112" s="121"/>
      <c r="G112" s="121"/>
      <c r="H112" s="121"/>
      <c r="I112" s="121"/>
      <c r="J112" s="122">
        <f>J213</f>
        <v>73901.56</v>
      </c>
      <c r="L112" s="119"/>
    </row>
    <row r="113" spans="1:31" s="9" customFormat="1" ht="24.95" customHeight="1">
      <c r="B113" s="115"/>
      <c r="D113" s="116" t="s">
        <v>151</v>
      </c>
      <c r="E113" s="117"/>
      <c r="F113" s="117"/>
      <c r="G113" s="117"/>
      <c r="H113" s="117"/>
      <c r="I113" s="117"/>
      <c r="J113" s="118">
        <f>J215</f>
        <v>30000</v>
      </c>
      <c r="L113" s="115"/>
    </row>
    <row r="114" spans="1:31" s="10" customFormat="1" ht="19.899999999999999" customHeight="1">
      <c r="B114" s="119"/>
      <c r="D114" s="120" t="s">
        <v>152</v>
      </c>
      <c r="E114" s="121"/>
      <c r="F114" s="121"/>
      <c r="G114" s="121"/>
      <c r="H114" s="121"/>
      <c r="I114" s="121"/>
      <c r="J114" s="122">
        <f>J216</f>
        <v>15000</v>
      </c>
      <c r="L114" s="119"/>
    </row>
    <row r="115" spans="1:31" s="10" customFormat="1" ht="19.899999999999999" customHeight="1">
      <c r="B115" s="119"/>
      <c r="D115" s="120" t="s">
        <v>153</v>
      </c>
      <c r="E115" s="121"/>
      <c r="F115" s="121"/>
      <c r="G115" s="121"/>
      <c r="H115" s="121"/>
      <c r="I115" s="121"/>
      <c r="J115" s="122">
        <f>J218</f>
        <v>15000</v>
      </c>
      <c r="L115" s="119"/>
    </row>
    <row r="116" spans="1:31" s="2" customFormat="1" ht="21.7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21" spans="1:31" s="2" customFormat="1" ht="6.95" customHeight="1">
      <c r="A121" s="29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24.95" customHeight="1">
      <c r="A122" s="29"/>
      <c r="B122" s="30"/>
      <c r="C122" s="21" t="s">
        <v>154</v>
      </c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14</v>
      </c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3.25" customHeight="1">
      <c r="A125" s="29"/>
      <c r="B125" s="30"/>
      <c r="C125" s="29"/>
      <c r="D125" s="29"/>
      <c r="E125" s="231" t="str">
        <f>E7</f>
        <v>Bezbariérovost a modernizace odborných učeben fyziky a biologie ZŠ Za Nádražím</v>
      </c>
      <c r="F125" s="232"/>
      <c r="G125" s="232"/>
      <c r="H125" s="232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1" customFormat="1" ht="12" customHeight="1">
      <c r="B126" s="20"/>
      <c r="C126" s="26" t="s">
        <v>123</v>
      </c>
      <c r="L126" s="20"/>
    </row>
    <row r="127" spans="1:31" s="2" customFormat="1" ht="16.5" customHeight="1">
      <c r="A127" s="29"/>
      <c r="B127" s="30"/>
      <c r="C127" s="29"/>
      <c r="D127" s="29"/>
      <c r="E127" s="231" t="s">
        <v>953</v>
      </c>
      <c r="F127" s="230"/>
      <c r="G127" s="230"/>
      <c r="H127" s="230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6" t="s">
        <v>125</v>
      </c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>
      <c r="A129" s="29"/>
      <c r="B129" s="30"/>
      <c r="C129" s="29"/>
      <c r="D129" s="29"/>
      <c r="E129" s="225" t="str">
        <f>E11</f>
        <v>SO 06 - Stavební úpravy - vstupy</v>
      </c>
      <c r="F129" s="230"/>
      <c r="G129" s="230"/>
      <c r="H129" s="230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>
      <c r="A131" s="29"/>
      <c r="B131" s="30"/>
      <c r="C131" s="26" t="s">
        <v>20</v>
      </c>
      <c r="D131" s="29"/>
      <c r="E131" s="29"/>
      <c r="F131" s="24" t="str">
        <f>F14</f>
        <v>Český Krumlov</v>
      </c>
      <c r="G131" s="29"/>
      <c r="H131" s="29"/>
      <c r="I131" s="26" t="s">
        <v>22</v>
      </c>
      <c r="J131" s="52" t="str">
        <f>IF(J14="","",J14)</f>
        <v>1. 6. 2020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2" customHeight="1">
      <c r="A133" s="29"/>
      <c r="B133" s="30"/>
      <c r="C133" s="26" t="s">
        <v>26</v>
      </c>
      <c r="D133" s="29"/>
      <c r="E133" s="29"/>
      <c r="F133" s="24" t="str">
        <f>E17</f>
        <v>Město Český Krumlov, nám. Svornosti 1</v>
      </c>
      <c r="G133" s="29"/>
      <c r="H133" s="29"/>
      <c r="I133" s="26" t="s">
        <v>32</v>
      </c>
      <c r="J133" s="27" t="str">
        <f>E23</f>
        <v>WÍZNER AA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2" customHeight="1">
      <c r="A134" s="29"/>
      <c r="B134" s="30"/>
      <c r="C134" s="26" t="s">
        <v>30</v>
      </c>
      <c r="D134" s="29"/>
      <c r="E134" s="29"/>
      <c r="F134" s="24" t="str">
        <f>IF(E20="","",E20)</f>
        <v xml:space="preserve"> </v>
      </c>
      <c r="G134" s="29"/>
      <c r="H134" s="29"/>
      <c r="I134" s="26" t="s">
        <v>35</v>
      </c>
      <c r="J134" s="27" t="str">
        <f>E26</f>
        <v>Filip Šimek</v>
      </c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0.3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11" customFormat="1" ht="29.25" customHeight="1">
      <c r="A136" s="123"/>
      <c r="B136" s="124"/>
      <c r="C136" s="125" t="s">
        <v>155</v>
      </c>
      <c r="D136" s="126" t="s">
        <v>64</v>
      </c>
      <c r="E136" s="126" t="s">
        <v>60</v>
      </c>
      <c r="F136" s="126" t="s">
        <v>61</v>
      </c>
      <c r="G136" s="126" t="s">
        <v>156</v>
      </c>
      <c r="H136" s="126" t="s">
        <v>157</v>
      </c>
      <c r="I136" s="126" t="s">
        <v>158</v>
      </c>
      <c r="J136" s="126" t="s">
        <v>129</v>
      </c>
      <c r="K136" s="127" t="s">
        <v>159</v>
      </c>
      <c r="L136" s="128"/>
      <c r="M136" s="59" t="s">
        <v>1</v>
      </c>
      <c r="N136" s="60" t="s">
        <v>43</v>
      </c>
      <c r="O136" s="60" t="s">
        <v>160</v>
      </c>
      <c r="P136" s="60" t="s">
        <v>161</v>
      </c>
      <c r="Q136" s="60" t="s">
        <v>162</v>
      </c>
      <c r="R136" s="60" t="s">
        <v>163</v>
      </c>
      <c r="S136" s="60" t="s">
        <v>164</v>
      </c>
      <c r="T136" s="61" t="s">
        <v>165</v>
      </c>
      <c r="U136" s="123"/>
      <c r="V136" s="123"/>
      <c r="W136" s="123"/>
      <c r="X136" s="123"/>
      <c r="Y136" s="123"/>
      <c r="Z136" s="123"/>
      <c r="AA136" s="123"/>
      <c r="AB136" s="123"/>
      <c r="AC136" s="123"/>
      <c r="AD136" s="123"/>
      <c r="AE136" s="123"/>
    </row>
    <row r="137" spans="1:65" s="2" customFormat="1" ht="22.9" customHeight="1">
      <c r="A137" s="29"/>
      <c r="B137" s="30"/>
      <c r="C137" s="66" t="s">
        <v>166</v>
      </c>
      <c r="D137" s="29"/>
      <c r="E137" s="29"/>
      <c r="F137" s="29"/>
      <c r="G137" s="29"/>
      <c r="H137" s="29"/>
      <c r="I137" s="29"/>
      <c r="J137" s="129">
        <f>BK137</f>
        <v>380722.35</v>
      </c>
      <c r="K137" s="29"/>
      <c r="L137" s="30"/>
      <c r="M137" s="62"/>
      <c r="N137" s="53"/>
      <c r="O137" s="63"/>
      <c r="P137" s="130">
        <f>P138+P190+P212+P215</f>
        <v>89.999971000000016</v>
      </c>
      <c r="Q137" s="63"/>
      <c r="R137" s="130">
        <f>R138+R190+R212+R215</f>
        <v>4.6510278400000002</v>
      </c>
      <c r="S137" s="63"/>
      <c r="T137" s="131">
        <f>T138+T190+T212+T215</f>
        <v>8.8636999999999997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78</v>
      </c>
      <c r="AU137" s="17" t="s">
        <v>131</v>
      </c>
      <c r="BK137" s="132">
        <f>BK138+BK190+BK212+BK215</f>
        <v>380722.35</v>
      </c>
    </row>
    <row r="138" spans="1:65" s="12" customFormat="1" ht="25.9" customHeight="1">
      <c r="B138" s="133"/>
      <c r="D138" s="134" t="s">
        <v>78</v>
      </c>
      <c r="E138" s="135" t="s">
        <v>167</v>
      </c>
      <c r="F138" s="135" t="s">
        <v>168</v>
      </c>
      <c r="J138" s="136">
        <f>BK138</f>
        <v>43180.490000000005</v>
      </c>
      <c r="L138" s="133"/>
      <c r="M138" s="137"/>
      <c r="N138" s="138"/>
      <c r="O138" s="138"/>
      <c r="P138" s="139">
        <f>P139+P146+P153+P160+P162+P168+P182+P188</f>
        <v>89.549971000000014</v>
      </c>
      <c r="Q138" s="138"/>
      <c r="R138" s="139">
        <f>R139+R146+R153+R160+R162+R168+R182+R188</f>
        <v>4.6510278400000002</v>
      </c>
      <c r="S138" s="138"/>
      <c r="T138" s="140">
        <f>T139+T146+T153+T160+T162+T168+T182+T188</f>
        <v>8.6477000000000004</v>
      </c>
      <c r="AR138" s="134" t="s">
        <v>19</v>
      </c>
      <c r="AT138" s="141" t="s">
        <v>78</v>
      </c>
      <c r="AU138" s="141" t="s">
        <v>79</v>
      </c>
      <c r="AY138" s="134" t="s">
        <v>169</v>
      </c>
      <c r="BK138" s="142">
        <f>BK139+BK146+BK153+BK160+BK162+BK168+BK182+BK188</f>
        <v>43180.490000000005</v>
      </c>
    </row>
    <row r="139" spans="1:65" s="12" customFormat="1" ht="22.9" customHeight="1">
      <c r="B139" s="133"/>
      <c r="D139" s="134" t="s">
        <v>78</v>
      </c>
      <c r="E139" s="143" t="s">
        <v>19</v>
      </c>
      <c r="F139" s="143" t="s">
        <v>957</v>
      </c>
      <c r="J139" s="144">
        <f>BK139</f>
        <v>4182.72</v>
      </c>
      <c r="L139" s="133"/>
      <c r="M139" s="137"/>
      <c r="N139" s="138"/>
      <c r="O139" s="138"/>
      <c r="P139" s="139">
        <f>SUM(P140:P145)</f>
        <v>11.7888</v>
      </c>
      <c r="Q139" s="138"/>
      <c r="R139" s="139">
        <f>SUM(R140:R145)</f>
        <v>0</v>
      </c>
      <c r="S139" s="138"/>
      <c r="T139" s="140">
        <f>SUM(T140:T145)</f>
        <v>8.3864999999999998</v>
      </c>
      <c r="AR139" s="134" t="s">
        <v>19</v>
      </c>
      <c r="AT139" s="141" t="s">
        <v>78</v>
      </c>
      <c r="AU139" s="141" t="s">
        <v>19</v>
      </c>
      <c r="AY139" s="134" t="s">
        <v>169</v>
      </c>
      <c r="BK139" s="142">
        <f>SUM(BK140:BK145)</f>
        <v>4182.72</v>
      </c>
    </row>
    <row r="140" spans="1:65" s="2" customFormat="1" ht="21.75" customHeight="1">
      <c r="A140" s="29"/>
      <c r="B140" s="145"/>
      <c r="C140" s="146" t="s">
        <v>19</v>
      </c>
      <c r="D140" s="146" t="s">
        <v>172</v>
      </c>
      <c r="E140" s="147" t="s">
        <v>958</v>
      </c>
      <c r="F140" s="148" t="s">
        <v>959</v>
      </c>
      <c r="G140" s="149" t="s">
        <v>189</v>
      </c>
      <c r="H140" s="150">
        <v>16.3</v>
      </c>
      <c r="I140" s="151">
        <v>101</v>
      </c>
      <c r="J140" s="151">
        <f>ROUND(I140*H140,2)</f>
        <v>1646.3</v>
      </c>
      <c r="K140" s="148" t="s">
        <v>183</v>
      </c>
      <c r="L140" s="30"/>
      <c r="M140" s="152" t="s">
        <v>1</v>
      </c>
      <c r="N140" s="153" t="s">
        <v>44</v>
      </c>
      <c r="O140" s="154">
        <v>0.34399999999999997</v>
      </c>
      <c r="P140" s="154">
        <f>O140*H140</f>
        <v>5.6071999999999997</v>
      </c>
      <c r="Q140" s="154">
        <v>0</v>
      </c>
      <c r="R140" s="154">
        <f>Q140*H140</f>
        <v>0</v>
      </c>
      <c r="S140" s="154">
        <v>0.29499999999999998</v>
      </c>
      <c r="T140" s="155">
        <f>S140*H140</f>
        <v>4.8084999999999996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177</v>
      </c>
      <c r="AT140" s="156" t="s">
        <v>172</v>
      </c>
      <c r="AU140" s="156" t="s">
        <v>87</v>
      </c>
      <c r="AY140" s="17" t="s">
        <v>169</v>
      </c>
      <c r="BE140" s="157">
        <f>IF(N140="základní",J140,0)</f>
        <v>1646.3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19</v>
      </c>
      <c r="BK140" s="157">
        <f>ROUND(I140*H140,2)</f>
        <v>1646.3</v>
      </c>
      <c r="BL140" s="17" t="s">
        <v>177</v>
      </c>
      <c r="BM140" s="156" t="s">
        <v>960</v>
      </c>
    </row>
    <row r="141" spans="1:65" s="2" customFormat="1" ht="21.75" customHeight="1">
      <c r="A141" s="29"/>
      <c r="B141" s="145"/>
      <c r="C141" s="146" t="s">
        <v>87</v>
      </c>
      <c r="D141" s="146" t="s">
        <v>172</v>
      </c>
      <c r="E141" s="147" t="s">
        <v>961</v>
      </c>
      <c r="F141" s="148" t="s">
        <v>962</v>
      </c>
      <c r="G141" s="149" t="s">
        <v>189</v>
      </c>
      <c r="H141" s="150">
        <v>16.3</v>
      </c>
      <c r="I141" s="151">
        <v>111</v>
      </c>
      <c r="J141" s="151">
        <f>ROUND(I141*H141,2)</f>
        <v>1809.3</v>
      </c>
      <c r="K141" s="148" t="s">
        <v>183</v>
      </c>
      <c r="L141" s="30"/>
      <c r="M141" s="152" t="s">
        <v>1</v>
      </c>
      <c r="N141" s="153" t="s">
        <v>44</v>
      </c>
      <c r="O141" s="154">
        <v>0.31</v>
      </c>
      <c r="P141" s="154">
        <f>O141*H141</f>
        <v>5.0529999999999999</v>
      </c>
      <c r="Q141" s="154">
        <v>0</v>
      </c>
      <c r="R141" s="154">
        <f>Q141*H141</f>
        <v>0</v>
      </c>
      <c r="S141" s="154">
        <v>0.18</v>
      </c>
      <c r="T141" s="155">
        <f>S141*H141</f>
        <v>2.9340000000000002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177</v>
      </c>
      <c r="AT141" s="156" t="s">
        <v>172</v>
      </c>
      <c r="AU141" s="156" t="s">
        <v>87</v>
      </c>
      <c r="AY141" s="17" t="s">
        <v>169</v>
      </c>
      <c r="BE141" s="157">
        <f>IF(N141="základní",J141,0)</f>
        <v>1809.3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19</v>
      </c>
      <c r="BK141" s="157">
        <f>ROUND(I141*H141,2)</f>
        <v>1809.3</v>
      </c>
      <c r="BL141" s="17" t="s">
        <v>177</v>
      </c>
      <c r="BM141" s="156" t="s">
        <v>963</v>
      </c>
    </row>
    <row r="142" spans="1:65" s="2" customFormat="1" ht="16.5" customHeight="1">
      <c r="A142" s="29"/>
      <c r="B142" s="145"/>
      <c r="C142" s="146" t="s">
        <v>170</v>
      </c>
      <c r="D142" s="146" t="s">
        <v>172</v>
      </c>
      <c r="E142" s="147" t="s">
        <v>964</v>
      </c>
      <c r="F142" s="148" t="s">
        <v>965</v>
      </c>
      <c r="G142" s="149" t="s">
        <v>258</v>
      </c>
      <c r="H142" s="150">
        <v>2.8</v>
      </c>
      <c r="I142" s="151">
        <v>99.4</v>
      </c>
      <c r="J142" s="151">
        <f>ROUND(I142*H142,2)</f>
        <v>278.32</v>
      </c>
      <c r="K142" s="148" t="s">
        <v>183</v>
      </c>
      <c r="L142" s="30"/>
      <c r="M142" s="152" t="s">
        <v>1</v>
      </c>
      <c r="N142" s="153" t="s">
        <v>44</v>
      </c>
      <c r="O142" s="154">
        <v>0.22700000000000001</v>
      </c>
      <c r="P142" s="154">
        <f>O142*H142</f>
        <v>0.63559999999999994</v>
      </c>
      <c r="Q142" s="154">
        <v>0</v>
      </c>
      <c r="R142" s="154">
        <f>Q142*H142</f>
        <v>0</v>
      </c>
      <c r="S142" s="154">
        <v>0.23</v>
      </c>
      <c r="T142" s="155">
        <f>S142*H142</f>
        <v>0.64400000000000002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177</v>
      </c>
      <c r="AT142" s="156" t="s">
        <v>172</v>
      </c>
      <c r="AU142" s="156" t="s">
        <v>87</v>
      </c>
      <c r="AY142" s="17" t="s">
        <v>169</v>
      </c>
      <c r="BE142" s="157">
        <f>IF(N142="základní",J142,0)</f>
        <v>278.32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19</v>
      </c>
      <c r="BK142" s="157">
        <f>ROUND(I142*H142,2)</f>
        <v>278.32</v>
      </c>
      <c r="BL142" s="17" t="s">
        <v>177</v>
      </c>
      <c r="BM142" s="156" t="s">
        <v>966</v>
      </c>
    </row>
    <row r="143" spans="1:65" s="2" customFormat="1" ht="16.5" customHeight="1">
      <c r="A143" s="29"/>
      <c r="B143" s="145"/>
      <c r="C143" s="146" t="s">
        <v>177</v>
      </c>
      <c r="D143" s="146" t="s">
        <v>172</v>
      </c>
      <c r="E143" s="147" t="s">
        <v>967</v>
      </c>
      <c r="F143" s="148" t="s">
        <v>968</v>
      </c>
      <c r="G143" s="149" t="s">
        <v>189</v>
      </c>
      <c r="H143" s="150">
        <v>17</v>
      </c>
      <c r="I143" s="151">
        <v>26.4</v>
      </c>
      <c r="J143" s="151">
        <f>ROUND(I143*H143,2)</f>
        <v>448.8</v>
      </c>
      <c r="K143" s="148" t="s">
        <v>183</v>
      </c>
      <c r="L143" s="30"/>
      <c r="M143" s="152" t="s">
        <v>1</v>
      </c>
      <c r="N143" s="153" t="s">
        <v>44</v>
      </c>
      <c r="O143" s="154">
        <v>2.9000000000000001E-2</v>
      </c>
      <c r="P143" s="154">
        <f>O143*H143</f>
        <v>0.49300000000000005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177</v>
      </c>
      <c r="AT143" s="156" t="s">
        <v>172</v>
      </c>
      <c r="AU143" s="156" t="s">
        <v>87</v>
      </c>
      <c r="AY143" s="17" t="s">
        <v>169</v>
      </c>
      <c r="BE143" s="157">
        <f>IF(N143="základní",J143,0)</f>
        <v>448.8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19</v>
      </c>
      <c r="BK143" s="157">
        <f>ROUND(I143*H143,2)</f>
        <v>448.8</v>
      </c>
      <c r="BL143" s="17" t="s">
        <v>177</v>
      </c>
      <c r="BM143" s="156" t="s">
        <v>969</v>
      </c>
    </row>
    <row r="144" spans="1:65" s="14" customFormat="1">
      <c r="B144" s="166"/>
      <c r="D144" s="159" t="s">
        <v>179</v>
      </c>
      <c r="E144" s="167" t="s">
        <v>1</v>
      </c>
      <c r="F144" s="168" t="s">
        <v>970</v>
      </c>
      <c r="H144" s="167" t="s">
        <v>1</v>
      </c>
      <c r="L144" s="166"/>
      <c r="M144" s="169"/>
      <c r="N144" s="170"/>
      <c r="O144" s="170"/>
      <c r="P144" s="170"/>
      <c r="Q144" s="170"/>
      <c r="R144" s="170"/>
      <c r="S144" s="170"/>
      <c r="T144" s="171"/>
      <c r="AT144" s="167" t="s">
        <v>179</v>
      </c>
      <c r="AU144" s="167" t="s">
        <v>87</v>
      </c>
      <c r="AV144" s="14" t="s">
        <v>19</v>
      </c>
      <c r="AW144" s="14" t="s">
        <v>34</v>
      </c>
      <c r="AX144" s="14" t="s">
        <v>79</v>
      </c>
      <c r="AY144" s="167" t="s">
        <v>169</v>
      </c>
    </row>
    <row r="145" spans="1:65" s="13" customFormat="1">
      <c r="B145" s="158"/>
      <c r="D145" s="159" t="s">
        <v>179</v>
      </c>
      <c r="E145" s="160" t="s">
        <v>1</v>
      </c>
      <c r="F145" s="161" t="s">
        <v>266</v>
      </c>
      <c r="H145" s="162">
        <v>17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179</v>
      </c>
      <c r="AU145" s="160" t="s">
        <v>87</v>
      </c>
      <c r="AV145" s="13" t="s">
        <v>87</v>
      </c>
      <c r="AW145" s="13" t="s">
        <v>34</v>
      </c>
      <c r="AX145" s="13" t="s">
        <v>19</v>
      </c>
      <c r="AY145" s="160" t="s">
        <v>169</v>
      </c>
    </row>
    <row r="146" spans="1:65" s="12" customFormat="1" ht="22.9" customHeight="1">
      <c r="B146" s="133"/>
      <c r="D146" s="134" t="s">
        <v>78</v>
      </c>
      <c r="E146" s="143" t="s">
        <v>170</v>
      </c>
      <c r="F146" s="143" t="s">
        <v>171</v>
      </c>
      <c r="J146" s="144">
        <f>BK146</f>
        <v>1087.9699999999998</v>
      </c>
      <c r="L146" s="133"/>
      <c r="M146" s="137"/>
      <c r="N146" s="138"/>
      <c r="O146" s="138"/>
      <c r="P146" s="139">
        <f>SUM(P147:P152)</f>
        <v>1.47688</v>
      </c>
      <c r="Q146" s="138"/>
      <c r="R146" s="139">
        <f>SUM(R147:R152)</f>
        <v>0.17128784000000002</v>
      </c>
      <c r="S146" s="138"/>
      <c r="T146" s="140">
        <f>SUM(T147:T152)</f>
        <v>0</v>
      </c>
      <c r="AR146" s="134" t="s">
        <v>19</v>
      </c>
      <c r="AT146" s="141" t="s">
        <v>78</v>
      </c>
      <c r="AU146" s="141" t="s">
        <v>19</v>
      </c>
      <c r="AY146" s="134" t="s">
        <v>169</v>
      </c>
      <c r="BK146" s="142">
        <f>SUM(BK147:BK152)</f>
        <v>1087.9699999999998</v>
      </c>
    </row>
    <row r="147" spans="1:65" s="2" customFormat="1" ht="21.75" customHeight="1">
      <c r="A147" s="29"/>
      <c r="B147" s="145"/>
      <c r="C147" s="146" t="s">
        <v>199</v>
      </c>
      <c r="D147" s="146" t="s">
        <v>172</v>
      </c>
      <c r="E147" s="147" t="s">
        <v>180</v>
      </c>
      <c r="F147" s="148" t="s">
        <v>181</v>
      </c>
      <c r="G147" s="149" t="s">
        <v>182</v>
      </c>
      <c r="H147" s="150">
        <v>1.2E-2</v>
      </c>
      <c r="I147" s="151">
        <v>42100</v>
      </c>
      <c r="J147" s="151">
        <f>ROUND(I147*H147,2)</f>
        <v>505.2</v>
      </c>
      <c r="K147" s="148" t="s">
        <v>183</v>
      </c>
      <c r="L147" s="30"/>
      <c r="M147" s="152" t="s">
        <v>1</v>
      </c>
      <c r="N147" s="153" t="s">
        <v>44</v>
      </c>
      <c r="O147" s="154">
        <v>40.5</v>
      </c>
      <c r="P147" s="154">
        <f>O147*H147</f>
        <v>0.48599999999999999</v>
      </c>
      <c r="Q147" s="154">
        <v>1.0900000000000001</v>
      </c>
      <c r="R147" s="154">
        <f>Q147*H147</f>
        <v>1.3080000000000001E-2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177</v>
      </c>
      <c r="AT147" s="156" t="s">
        <v>172</v>
      </c>
      <c r="AU147" s="156" t="s">
        <v>87</v>
      </c>
      <c r="AY147" s="17" t="s">
        <v>169</v>
      </c>
      <c r="BE147" s="157">
        <f>IF(N147="základní",J147,0)</f>
        <v>505.2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19</v>
      </c>
      <c r="BK147" s="157">
        <f>ROUND(I147*H147,2)</f>
        <v>505.2</v>
      </c>
      <c r="BL147" s="17" t="s">
        <v>177</v>
      </c>
      <c r="BM147" s="156" t="s">
        <v>971</v>
      </c>
    </row>
    <row r="148" spans="1:65" s="13" customFormat="1">
      <c r="B148" s="158"/>
      <c r="D148" s="159" t="s">
        <v>179</v>
      </c>
      <c r="E148" s="160" t="s">
        <v>1</v>
      </c>
      <c r="F148" s="161" t="s">
        <v>972</v>
      </c>
      <c r="H148" s="162">
        <v>1.2E-2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179</v>
      </c>
      <c r="AU148" s="160" t="s">
        <v>87</v>
      </c>
      <c r="AV148" s="13" t="s">
        <v>87</v>
      </c>
      <c r="AW148" s="13" t="s">
        <v>34</v>
      </c>
      <c r="AX148" s="13" t="s">
        <v>19</v>
      </c>
      <c r="AY148" s="160" t="s">
        <v>169</v>
      </c>
    </row>
    <row r="149" spans="1:65" s="2" customFormat="1" ht="21.75" customHeight="1">
      <c r="A149" s="29"/>
      <c r="B149" s="145"/>
      <c r="C149" s="146" t="s">
        <v>204</v>
      </c>
      <c r="D149" s="146" t="s">
        <v>172</v>
      </c>
      <c r="E149" s="147" t="s">
        <v>205</v>
      </c>
      <c r="F149" s="148" t="s">
        <v>206</v>
      </c>
      <c r="G149" s="149" t="s">
        <v>189</v>
      </c>
      <c r="H149" s="150">
        <v>0.28799999999999998</v>
      </c>
      <c r="I149" s="151">
        <v>661</v>
      </c>
      <c r="J149" s="151">
        <f>ROUND(I149*H149,2)</f>
        <v>190.37</v>
      </c>
      <c r="K149" s="148" t="s">
        <v>183</v>
      </c>
      <c r="L149" s="30"/>
      <c r="M149" s="152" t="s">
        <v>1</v>
      </c>
      <c r="N149" s="153" t="s">
        <v>44</v>
      </c>
      <c r="O149" s="154">
        <v>1.21</v>
      </c>
      <c r="P149" s="154">
        <f>O149*H149</f>
        <v>0.34847999999999996</v>
      </c>
      <c r="Q149" s="154">
        <v>0.17818000000000001</v>
      </c>
      <c r="R149" s="154">
        <f>Q149*H149</f>
        <v>5.1315839999999995E-2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177</v>
      </c>
      <c r="AT149" s="156" t="s">
        <v>172</v>
      </c>
      <c r="AU149" s="156" t="s">
        <v>87</v>
      </c>
      <c r="AY149" s="17" t="s">
        <v>169</v>
      </c>
      <c r="BE149" s="157">
        <f>IF(N149="základní",J149,0)</f>
        <v>190.37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19</v>
      </c>
      <c r="BK149" s="157">
        <f>ROUND(I149*H149,2)</f>
        <v>190.37</v>
      </c>
      <c r="BL149" s="17" t="s">
        <v>177</v>
      </c>
      <c r="BM149" s="156" t="s">
        <v>973</v>
      </c>
    </row>
    <row r="150" spans="1:65" s="13" customFormat="1">
      <c r="B150" s="158"/>
      <c r="D150" s="159" t="s">
        <v>179</v>
      </c>
      <c r="E150" s="160" t="s">
        <v>1</v>
      </c>
      <c r="F150" s="161" t="s">
        <v>974</v>
      </c>
      <c r="H150" s="162">
        <v>0.28799999999999998</v>
      </c>
      <c r="L150" s="158"/>
      <c r="M150" s="163"/>
      <c r="N150" s="164"/>
      <c r="O150" s="164"/>
      <c r="P150" s="164"/>
      <c r="Q150" s="164"/>
      <c r="R150" s="164"/>
      <c r="S150" s="164"/>
      <c r="T150" s="165"/>
      <c r="AT150" s="160" t="s">
        <v>179</v>
      </c>
      <c r="AU150" s="160" t="s">
        <v>87</v>
      </c>
      <c r="AV150" s="13" t="s">
        <v>87</v>
      </c>
      <c r="AW150" s="13" t="s">
        <v>34</v>
      </c>
      <c r="AX150" s="13" t="s">
        <v>19</v>
      </c>
      <c r="AY150" s="160" t="s">
        <v>169</v>
      </c>
    </row>
    <row r="151" spans="1:65" s="2" customFormat="1" ht="16.5" customHeight="1">
      <c r="A151" s="29"/>
      <c r="B151" s="145"/>
      <c r="C151" s="146" t="s">
        <v>210</v>
      </c>
      <c r="D151" s="146" t="s">
        <v>172</v>
      </c>
      <c r="E151" s="147" t="s">
        <v>211</v>
      </c>
      <c r="F151" s="148" t="s">
        <v>212</v>
      </c>
      <c r="G151" s="149" t="s">
        <v>189</v>
      </c>
      <c r="H151" s="150">
        <v>0.4</v>
      </c>
      <c r="I151" s="151">
        <v>981</v>
      </c>
      <c r="J151" s="151">
        <f>ROUND(I151*H151,2)</f>
        <v>392.4</v>
      </c>
      <c r="K151" s="148" t="s">
        <v>183</v>
      </c>
      <c r="L151" s="30"/>
      <c r="M151" s="152" t="s">
        <v>1</v>
      </c>
      <c r="N151" s="153" t="s">
        <v>44</v>
      </c>
      <c r="O151" s="154">
        <v>1.6060000000000001</v>
      </c>
      <c r="P151" s="154">
        <f>O151*H151</f>
        <v>0.64240000000000008</v>
      </c>
      <c r="Q151" s="154">
        <v>0.26723000000000002</v>
      </c>
      <c r="R151" s="154">
        <f>Q151*H151</f>
        <v>0.10689200000000001</v>
      </c>
      <c r="S151" s="154">
        <v>0</v>
      </c>
      <c r="T151" s="15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177</v>
      </c>
      <c r="AT151" s="156" t="s">
        <v>172</v>
      </c>
      <c r="AU151" s="156" t="s">
        <v>87</v>
      </c>
      <c r="AY151" s="17" t="s">
        <v>169</v>
      </c>
      <c r="BE151" s="157">
        <f>IF(N151="základní",J151,0)</f>
        <v>392.4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19</v>
      </c>
      <c r="BK151" s="157">
        <f>ROUND(I151*H151,2)</f>
        <v>392.4</v>
      </c>
      <c r="BL151" s="17" t="s">
        <v>177</v>
      </c>
      <c r="BM151" s="156" t="s">
        <v>975</v>
      </c>
    </row>
    <row r="152" spans="1:65" s="13" customFormat="1">
      <c r="B152" s="158"/>
      <c r="D152" s="159" t="s">
        <v>179</v>
      </c>
      <c r="E152" s="160" t="s">
        <v>1</v>
      </c>
      <c r="F152" s="161" t="s">
        <v>976</v>
      </c>
      <c r="H152" s="162">
        <v>0.4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179</v>
      </c>
      <c r="AU152" s="160" t="s">
        <v>87</v>
      </c>
      <c r="AV152" s="13" t="s">
        <v>87</v>
      </c>
      <c r="AW152" s="13" t="s">
        <v>34</v>
      </c>
      <c r="AX152" s="13" t="s">
        <v>19</v>
      </c>
      <c r="AY152" s="160" t="s">
        <v>169</v>
      </c>
    </row>
    <row r="153" spans="1:65" s="12" customFormat="1" ht="22.9" customHeight="1">
      <c r="B153" s="133"/>
      <c r="D153" s="134" t="s">
        <v>78</v>
      </c>
      <c r="E153" s="143" t="s">
        <v>177</v>
      </c>
      <c r="F153" s="143" t="s">
        <v>217</v>
      </c>
      <c r="J153" s="144">
        <f>BK153</f>
        <v>1430.89</v>
      </c>
      <c r="L153" s="133"/>
      <c r="M153" s="137"/>
      <c r="N153" s="138"/>
      <c r="O153" s="138"/>
      <c r="P153" s="139">
        <f>SUM(P154:P159)</f>
        <v>3.1880000000000002</v>
      </c>
      <c r="Q153" s="138"/>
      <c r="R153" s="139">
        <f>SUM(R154:R159)</f>
        <v>1.0145599999999999</v>
      </c>
      <c r="S153" s="138"/>
      <c r="T153" s="140">
        <f>SUM(T154:T159)</f>
        <v>0</v>
      </c>
      <c r="AR153" s="134" t="s">
        <v>19</v>
      </c>
      <c r="AT153" s="141" t="s">
        <v>78</v>
      </c>
      <c r="AU153" s="141" t="s">
        <v>19</v>
      </c>
      <c r="AY153" s="134" t="s">
        <v>169</v>
      </c>
      <c r="BK153" s="142">
        <f>SUM(BK154:BK159)</f>
        <v>1430.89</v>
      </c>
    </row>
    <row r="154" spans="1:65" s="2" customFormat="1" ht="16.5" customHeight="1">
      <c r="A154" s="29"/>
      <c r="B154" s="145"/>
      <c r="C154" s="146" t="s">
        <v>218</v>
      </c>
      <c r="D154" s="146" t="s">
        <v>172</v>
      </c>
      <c r="E154" s="147" t="s">
        <v>219</v>
      </c>
      <c r="F154" s="148" t="s">
        <v>220</v>
      </c>
      <c r="G154" s="149" t="s">
        <v>175</v>
      </c>
      <c r="H154" s="150">
        <v>2</v>
      </c>
      <c r="I154" s="151">
        <v>104</v>
      </c>
      <c r="J154" s="151">
        <f>ROUND(I154*H154,2)</f>
        <v>208</v>
      </c>
      <c r="K154" s="148" t="s">
        <v>183</v>
      </c>
      <c r="L154" s="30"/>
      <c r="M154" s="152" t="s">
        <v>1</v>
      </c>
      <c r="N154" s="153" t="s">
        <v>44</v>
      </c>
      <c r="O154" s="154">
        <v>0.2</v>
      </c>
      <c r="P154" s="154">
        <f>O154*H154</f>
        <v>0.4</v>
      </c>
      <c r="Q154" s="154">
        <v>2.2780000000000002E-2</v>
      </c>
      <c r="R154" s="154">
        <f>Q154*H154</f>
        <v>4.5560000000000003E-2</v>
      </c>
      <c r="S154" s="154">
        <v>0</v>
      </c>
      <c r="T154" s="15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177</v>
      </c>
      <c r="AT154" s="156" t="s">
        <v>172</v>
      </c>
      <c r="AU154" s="156" t="s">
        <v>87</v>
      </c>
      <c r="AY154" s="17" t="s">
        <v>169</v>
      </c>
      <c r="BE154" s="157">
        <f>IF(N154="základní",J154,0)</f>
        <v>208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19</v>
      </c>
      <c r="BK154" s="157">
        <f>ROUND(I154*H154,2)</f>
        <v>208</v>
      </c>
      <c r="BL154" s="17" t="s">
        <v>177</v>
      </c>
      <c r="BM154" s="156" t="s">
        <v>977</v>
      </c>
    </row>
    <row r="155" spans="1:65" s="2" customFormat="1" ht="21.75" customHeight="1">
      <c r="A155" s="29"/>
      <c r="B155" s="145"/>
      <c r="C155" s="146" t="s">
        <v>223</v>
      </c>
      <c r="D155" s="146" t="s">
        <v>172</v>
      </c>
      <c r="E155" s="147" t="s">
        <v>978</v>
      </c>
      <c r="F155" s="148" t="s">
        <v>979</v>
      </c>
      <c r="G155" s="149" t="s">
        <v>189</v>
      </c>
      <c r="H155" s="150">
        <v>17</v>
      </c>
      <c r="I155" s="151">
        <v>48.2</v>
      </c>
      <c r="J155" s="151">
        <f>ROUND(I155*H155,2)</f>
        <v>819.4</v>
      </c>
      <c r="K155" s="148" t="s">
        <v>183</v>
      </c>
      <c r="L155" s="30"/>
      <c r="M155" s="152" t="s">
        <v>1</v>
      </c>
      <c r="N155" s="153" t="s">
        <v>44</v>
      </c>
      <c r="O155" s="154">
        <v>0.16400000000000001</v>
      </c>
      <c r="P155" s="154">
        <f>O155*H155</f>
        <v>2.7880000000000003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177</v>
      </c>
      <c r="AT155" s="156" t="s">
        <v>172</v>
      </c>
      <c r="AU155" s="156" t="s">
        <v>87</v>
      </c>
      <c r="AY155" s="17" t="s">
        <v>169</v>
      </c>
      <c r="BE155" s="157">
        <f>IF(N155="základní",J155,0)</f>
        <v>819.4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19</v>
      </c>
      <c r="BK155" s="157">
        <f>ROUND(I155*H155,2)</f>
        <v>819.4</v>
      </c>
      <c r="BL155" s="17" t="s">
        <v>177</v>
      </c>
      <c r="BM155" s="156" t="s">
        <v>980</v>
      </c>
    </row>
    <row r="156" spans="1:65" s="2" customFormat="1" ht="16.5" customHeight="1">
      <c r="A156" s="29"/>
      <c r="B156" s="145"/>
      <c r="C156" s="179" t="s">
        <v>24</v>
      </c>
      <c r="D156" s="179" t="s">
        <v>267</v>
      </c>
      <c r="E156" s="180" t="s">
        <v>981</v>
      </c>
      <c r="F156" s="181" t="s">
        <v>982</v>
      </c>
      <c r="G156" s="182" t="s">
        <v>182</v>
      </c>
      <c r="H156" s="183">
        <v>0.96899999999999997</v>
      </c>
      <c r="I156" s="184">
        <v>416.4</v>
      </c>
      <c r="J156" s="184">
        <f>ROUND(I156*H156,2)</f>
        <v>403.49</v>
      </c>
      <c r="K156" s="181" t="s">
        <v>176</v>
      </c>
      <c r="L156" s="185"/>
      <c r="M156" s="186" t="s">
        <v>1</v>
      </c>
      <c r="N156" s="187" t="s">
        <v>44</v>
      </c>
      <c r="O156" s="154">
        <v>0</v>
      </c>
      <c r="P156" s="154">
        <f>O156*H156</f>
        <v>0</v>
      </c>
      <c r="Q156" s="154">
        <v>1</v>
      </c>
      <c r="R156" s="154">
        <f>Q156*H156</f>
        <v>0.96899999999999997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218</v>
      </c>
      <c r="AT156" s="156" t="s">
        <v>267</v>
      </c>
      <c r="AU156" s="156" t="s">
        <v>87</v>
      </c>
      <c r="AY156" s="17" t="s">
        <v>169</v>
      </c>
      <c r="BE156" s="157">
        <f>IF(N156="základní",J156,0)</f>
        <v>403.49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19</v>
      </c>
      <c r="BK156" s="157">
        <f>ROUND(I156*H156,2)</f>
        <v>403.49</v>
      </c>
      <c r="BL156" s="17" t="s">
        <v>177</v>
      </c>
      <c r="BM156" s="156" t="s">
        <v>983</v>
      </c>
    </row>
    <row r="157" spans="1:65" s="14" customFormat="1">
      <c r="B157" s="166"/>
      <c r="D157" s="159" t="s">
        <v>179</v>
      </c>
      <c r="E157" s="167" t="s">
        <v>1</v>
      </c>
      <c r="F157" s="168" t="s">
        <v>984</v>
      </c>
      <c r="H157" s="167" t="s">
        <v>1</v>
      </c>
      <c r="L157" s="166"/>
      <c r="M157" s="169"/>
      <c r="N157" s="170"/>
      <c r="O157" s="170"/>
      <c r="P157" s="170"/>
      <c r="Q157" s="170"/>
      <c r="R157" s="170"/>
      <c r="S157" s="170"/>
      <c r="T157" s="171"/>
      <c r="AT157" s="167" t="s">
        <v>179</v>
      </c>
      <c r="AU157" s="167" t="s">
        <v>87</v>
      </c>
      <c r="AV157" s="14" t="s">
        <v>19</v>
      </c>
      <c r="AW157" s="14" t="s">
        <v>34</v>
      </c>
      <c r="AX157" s="14" t="s">
        <v>79</v>
      </c>
      <c r="AY157" s="167" t="s">
        <v>169</v>
      </c>
    </row>
    <row r="158" spans="1:65" s="14" customFormat="1">
      <c r="B158" s="166"/>
      <c r="D158" s="159" t="s">
        <v>179</v>
      </c>
      <c r="E158" s="167" t="s">
        <v>1</v>
      </c>
      <c r="F158" s="168" t="s">
        <v>985</v>
      </c>
      <c r="H158" s="167" t="s">
        <v>1</v>
      </c>
      <c r="L158" s="166"/>
      <c r="M158" s="169"/>
      <c r="N158" s="170"/>
      <c r="O158" s="170"/>
      <c r="P158" s="170"/>
      <c r="Q158" s="170"/>
      <c r="R158" s="170"/>
      <c r="S158" s="170"/>
      <c r="T158" s="171"/>
      <c r="AT158" s="167" t="s">
        <v>179</v>
      </c>
      <c r="AU158" s="167" t="s">
        <v>87</v>
      </c>
      <c r="AV158" s="14" t="s">
        <v>19</v>
      </c>
      <c r="AW158" s="14" t="s">
        <v>34</v>
      </c>
      <c r="AX158" s="14" t="s">
        <v>79</v>
      </c>
      <c r="AY158" s="167" t="s">
        <v>169</v>
      </c>
    </row>
    <row r="159" spans="1:65" s="13" customFormat="1">
      <c r="B159" s="158"/>
      <c r="D159" s="159" t="s">
        <v>179</v>
      </c>
      <c r="E159" s="160" t="s">
        <v>1</v>
      </c>
      <c r="F159" s="161" t="s">
        <v>986</v>
      </c>
      <c r="H159" s="162">
        <v>0.96899999999999997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179</v>
      </c>
      <c r="AU159" s="160" t="s">
        <v>87</v>
      </c>
      <c r="AV159" s="13" t="s">
        <v>87</v>
      </c>
      <c r="AW159" s="13" t="s">
        <v>34</v>
      </c>
      <c r="AX159" s="13" t="s">
        <v>19</v>
      </c>
      <c r="AY159" s="160" t="s">
        <v>169</v>
      </c>
    </row>
    <row r="160" spans="1:65" s="12" customFormat="1" ht="22.9" customHeight="1">
      <c r="B160" s="133"/>
      <c r="D160" s="134" t="s">
        <v>78</v>
      </c>
      <c r="E160" s="143" t="s">
        <v>199</v>
      </c>
      <c r="F160" s="143" t="s">
        <v>987</v>
      </c>
      <c r="J160" s="144">
        <f>BK160</f>
        <v>9812.6</v>
      </c>
      <c r="L160" s="133"/>
      <c r="M160" s="137"/>
      <c r="N160" s="138"/>
      <c r="O160" s="138"/>
      <c r="P160" s="139">
        <f>P161</f>
        <v>22.396200000000004</v>
      </c>
      <c r="Q160" s="138"/>
      <c r="R160" s="139">
        <f>R161</f>
        <v>2.7221000000000002</v>
      </c>
      <c r="S160" s="138"/>
      <c r="T160" s="140">
        <f>T161</f>
        <v>0</v>
      </c>
      <c r="AR160" s="134" t="s">
        <v>19</v>
      </c>
      <c r="AT160" s="141" t="s">
        <v>78</v>
      </c>
      <c r="AU160" s="141" t="s">
        <v>19</v>
      </c>
      <c r="AY160" s="134" t="s">
        <v>169</v>
      </c>
      <c r="BK160" s="142">
        <f>BK161</f>
        <v>9812.6</v>
      </c>
    </row>
    <row r="161" spans="1:65" s="2" customFormat="1" ht="21.75" customHeight="1">
      <c r="A161" s="29"/>
      <c r="B161" s="145"/>
      <c r="C161" s="146" t="s">
        <v>232</v>
      </c>
      <c r="D161" s="146" t="s">
        <v>172</v>
      </c>
      <c r="E161" s="147" t="s">
        <v>988</v>
      </c>
      <c r="F161" s="148" t="s">
        <v>989</v>
      </c>
      <c r="G161" s="149" t="s">
        <v>189</v>
      </c>
      <c r="H161" s="150">
        <v>16.3</v>
      </c>
      <c r="I161" s="151">
        <v>602</v>
      </c>
      <c r="J161" s="151">
        <f>ROUND(I161*H161,2)</f>
        <v>9812.6</v>
      </c>
      <c r="K161" s="148" t="s">
        <v>183</v>
      </c>
      <c r="L161" s="30"/>
      <c r="M161" s="152" t="s">
        <v>1</v>
      </c>
      <c r="N161" s="153" t="s">
        <v>44</v>
      </c>
      <c r="O161" s="154">
        <v>1.3740000000000001</v>
      </c>
      <c r="P161" s="154">
        <f>O161*H161</f>
        <v>22.396200000000004</v>
      </c>
      <c r="Q161" s="154">
        <v>0.16700000000000001</v>
      </c>
      <c r="R161" s="154">
        <f>Q161*H161</f>
        <v>2.7221000000000002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177</v>
      </c>
      <c r="AT161" s="156" t="s">
        <v>172</v>
      </c>
      <c r="AU161" s="156" t="s">
        <v>87</v>
      </c>
      <c r="AY161" s="17" t="s">
        <v>169</v>
      </c>
      <c r="BE161" s="157">
        <f>IF(N161="základní",J161,0)</f>
        <v>9812.6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19</v>
      </c>
      <c r="BK161" s="157">
        <f>ROUND(I161*H161,2)</f>
        <v>9812.6</v>
      </c>
      <c r="BL161" s="17" t="s">
        <v>177</v>
      </c>
      <c r="BM161" s="156" t="s">
        <v>990</v>
      </c>
    </row>
    <row r="162" spans="1:65" s="12" customFormat="1" ht="22.9" customHeight="1">
      <c r="B162" s="133"/>
      <c r="D162" s="134" t="s">
        <v>78</v>
      </c>
      <c r="E162" s="143" t="s">
        <v>204</v>
      </c>
      <c r="F162" s="143" t="s">
        <v>222</v>
      </c>
      <c r="J162" s="144">
        <f>BK162</f>
        <v>4887.2</v>
      </c>
      <c r="L162" s="133"/>
      <c r="M162" s="137"/>
      <c r="N162" s="138"/>
      <c r="O162" s="138"/>
      <c r="P162" s="139">
        <f>SUM(P163:P167)</f>
        <v>8.4879999999999995</v>
      </c>
      <c r="Q162" s="138"/>
      <c r="R162" s="139">
        <f>SUM(R163:R167)</f>
        <v>0.32969999999999999</v>
      </c>
      <c r="S162" s="138"/>
      <c r="T162" s="140">
        <f>SUM(T163:T167)</f>
        <v>0</v>
      </c>
      <c r="AR162" s="134" t="s">
        <v>19</v>
      </c>
      <c r="AT162" s="141" t="s">
        <v>78</v>
      </c>
      <c r="AU162" s="141" t="s">
        <v>19</v>
      </c>
      <c r="AY162" s="134" t="s">
        <v>169</v>
      </c>
      <c r="BK162" s="142">
        <f>SUM(BK163:BK167)</f>
        <v>4887.2</v>
      </c>
    </row>
    <row r="163" spans="1:65" s="2" customFormat="1" ht="21.75" customHeight="1">
      <c r="A163" s="29"/>
      <c r="B163" s="145"/>
      <c r="C163" s="146" t="s">
        <v>238</v>
      </c>
      <c r="D163" s="146" t="s">
        <v>172</v>
      </c>
      <c r="E163" s="147" t="s">
        <v>239</v>
      </c>
      <c r="F163" s="148" t="s">
        <v>240</v>
      </c>
      <c r="G163" s="149" t="s">
        <v>175</v>
      </c>
      <c r="H163" s="150">
        <v>2</v>
      </c>
      <c r="I163" s="151">
        <v>1640</v>
      </c>
      <c r="J163" s="151">
        <f>ROUND(I163*H163,2)</f>
        <v>3280</v>
      </c>
      <c r="K163" s="148" t="s">
        <v>183</v>
      </c>
      <c r="L163" s="30"/>
      <c r="M163" s="152" t="s">
        <v>1</v>
      </c>
      <c r="N163" s="153" t="s">
        <v>44</v>
      </c>
      <c r="O163" s="154">
        <v>2.431</v>
      </c>
      <c r="P163" s="154">
        <f>O163*H163</f>
        <v>4.8620000000000001</v>
      </c>
      <c r="Q163" s="154">
        <v>0.1575</v>
      </c>
      <c r="R163" s="154">
        <f>Q163*H163</f>
        <v>0.315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177</v>
      </c>
      <c r="AT163" s="156" t="s">
        <v>172</v>
      </c>
      <c r="AU163" s="156" t="s">
        <v>87</v>
      </c>
      <c r="AY163" s="17" t="s">
        <v>169</v>
      </c>
      <c r="BE163" s="157">
        <f>IF(N163="základní",J163,0)</f>
        <v>3280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19</v>
      </c>
      <c r="BK163" s="157">
        <f>ROUND(I163*H163,2)</f>
        <v>3280</v>
      </c>
      <c r="BL163" s="17" t="s">
        <v>177</v>
      </c>
      <c r="BM163" s="156" t="s">
        <v>991</v>
      </c>
    </row>
    <row r="164" spans="1:65" s="14" customFormat="1">
      <c r="B164" s="166"/>
      <c r="D164" s="159" t="s">
        <v>179</v>
      </c>
      <c r="E164" s="167" t="s">
        <v>1</v>
      </c>
      <c r="F164" s="168" t="s">
        <v>992</v>
      </c>
      <c r="H164" s="167" t="s">
        <v>1</v>
      </c>
      <c r="L164" s="166"/>
      <c r="M164" s="169"/>
      <c r="N164" s="170"/>
      <c r="O164" s="170"/>
      <c r="P164" s="170"/>
      <c r="Q164" s="170"/>
      <c r="R164" s="170"/>
      <c r="S164" s="170"/>
      <c r="T164" s="171"/>
      <c r="AT164" s="167" t="s">
        <v>179</v>
      </c>
      <c r="AU164" s="167" t="s">
        <v>87</v>
      </c>
      <c r="AV164" s="14" t="s">
        <v>19</v>
      </c>
      <c r="AW164" s="14" t="s">
        <v>34</v>
      </c>
      <c r="AX164" s="14" t="s">
        <v>79</v>
      </c>
      <c r="AY164" s="167" t="s">
        <v>169</v>
      </c>
    </row>
    <row r="165" spans="1:65" s="13" customFormat="1">
      <c r="B165" s="158"/>
      <c r="D165" s="159" t="s">
        <v>179</v>
      </c>
      <c r="E165" s="160" t="s">
        <v>1</v>
      </c>
      <c r="F165" s="161" t="s">
        <v>87</v>
      </c>
      <c r="H165" s="162">
        <v>2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179</v>
      </c>
      <c r="AU165" s="160" t="s">
        <v>87</v>
      </c>
      <c r="AV165" s="13" t="s">
        <v>87</v>
      </c>
      <c r="AW165" s="13" t="s">
        <v>34</v>
      </c>
      <c r="AX165" s="13" t="s">
        <v>19</v>
      </c>
      <c r="AY165" s="160" t="s">
        <v>169</v>
      </c>
    </row>
    <row r="166" spans="1:65" s="2" customFormat="1" ht="21.75" customHeight="1">
      <c r="A166" s="29"/>
      <c r="B166" s="145"/>
      <c r="C166" s="146" t="s">
        <v>243</v>
      </c>
      <c r="D166" s="146" t="s">
        <v>172</v>
      </c>
      <c r="E166" s="147" t="s">
        <v>256</v>
      </c>
      <c r="F166" s="148" t="s">
        <v>257</v>
      </c>
      <c r="G166" s="149" t="s">
        <v>258</v>
      </c>
      <c r="H166" s="150">
        <v>9.8000000000000007</v>
      </c>
      <c r="I166" s="151">
        <v>164</v>
      </c>
      <c r="J166" s="151">
        <f>ROUND(I166*H166,2)</f>
        <v>1607.2</v>
      </c>
      <c r="K166" s="148" t="s">
        <v>183</v>
      </c>
      <c r="L166" s="30"/>
      <c r="M166" s="152" t="s">
        <v>1</v>
      </c>
      <c r="N166" s="153" t="s">
        <v>44</v>
      </c>
      <c r="O166" s="154">
        <v>0.37</v>
      </c>
      <c r="P166" s="154">
        <f>O166*H166</f>
        <v>3.6260000000000003</v>
      </c>
      <c r="Q166" s="154">
        <v>1.5E-3</v>
      </c>
      <c r="R166" s="154">
        <f>Q166*H166</f>
        <v>1.4700000000000001E-2</v>
      </c>
      <c r="S166" s="154">
        <v>0</v>
      </c>
      <c r="T166" s="15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177</v>
      </c>
      <c r="AT166" s="156" t="s">
        <v>172</v>
      </c>
      <c r="AU166" s="156" t="s">
        <v>87</v>
      </c>
      <c r="AY166" s="17" t="s">
        <v>169</v>
      </c>
      <c r="BE166" s="157">
        <f>IF(N166="základní",J166,0)</f>
        <v>1607.2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19</v>
      </c>
      <c r="BK166" s="157">
        <f>ROUND(I166*H166,2)</f>
        <v>1607.2</v>
      </c>
      <c r="BL166" s="17" t="s">
        <v>177</v>
      </c>
      <c r="BM166" s="156" t="s">
        <v>993</v>
      </c>
    </row>
    <row r="167" spans="1:65" s="13" customFormat="1">
      <c r="B167" s="158"/>
      <c r="D167" s="159" t="s">
        <v>179</v>
      </c>
      <c r="E167" s="160" t="s">
        <v>1</v>
      </c>
      <c r="F167" s="161" t="s">
        <v>994</v>
      </c>
      <c r="H167" s="162">
        <v>9.8000000000000007</v>
      </c>
      <c r="L167" s="158"/>
      <c r="M167" s="163"/>
      <c r="N167" s="164"/>
      <c r="O167" s="164"/>
      <c r="P167" s="164"/>
      <c r="Q167" s="164"/>
      <c r="R167" s="164"/>
      <c r="S167" s="164"/>
      <c r="T167" s="165"/>
      <c r="AT167" s="160" t="s">
        <v>179</v>
      </c>
      <c r="AU167" s="160" t="s">
        <v>87</v>
      </c>
      <c r="AV167" s="13" t="s">
        <v>87</v>
      </c>
      <c r="AW167" s="13" t="s">
        <v>34</v>
      </c>
      <c r="AX167" s="13" t="s">
        <v>19</v>
      </c>
      <c r="AY167" s="160" t="s">
        <v>169</v>
      </c>
    </row>
    <row r="168" spans="1:65" s="12" customFormat="1" ht="22.9" customHeight="1">
      <c r="B168" s="133"/>
      <c r="D168" s="134" t="s">
        <v>78</v>
      </c>
      <c r="E168" s="143" t="s">
        <v>223</v>
      </c>
      <c r="F168" s="143" t="s">
        <v>271</v>
      </c>
      <c r="J168" s="144">
        <f>BK168</f>
        <v>9351.9399999999987</v>
      </c>
      <c r="L168" s="133"/>
      <c r="M168" s="137"/>
      <c r="N168" s="138"/>
      <c r="O168" s="138"/>
      <c r="P168" s="139">
        <f>SUM(P169:P181)</f>
        <v>25.663400000000003</v>
      </c>
      <c r="Q168" s="138"/>
      <c r="R168" s="139">
        <f>SUM(R169:R181)</f>
        <v>0.41337999999999997</v>
      </c>
      <c r="S168" s="138"/>
      <c r="T168" s="140">
        <f>SUM(T169:T181)</f>
        <v>0.26119999999999999</v>
      </c>
      <c r="AR168" s="134" t="s">
        <v>19</v>
      </c>
      <c r="AT168" s="141" t="s">
        <v>78</v>
      </c>
      <c r="AU168" s="141" t="s">
        <v>19</v>
      </c>
      <c r="AY168" s="134" t="s">
        <v>169</v>
      </c>
      <c r="BK168" s="142">
        <f>SUM(BK169:BK181)</f>
        <v>9351.9399999999987</v>
      </c>
    </row>
    <row r="169" spans="1:65" s="2" customFormat="1" ht="21.75" customHeight="1">
      <c r="A169" s="29"/>
      <c r="B169" s="145"/>
      <c r="C169" s="146" t="s">
        <v>249</v>
      </c>
      <c r="D169" s="146" t="s">
        <v>172</v>
      </c>
      <c r="E169" s="147" t="s">
        <v>995</v>
      </c>
      <c r="F169" s="148" t="s">
        <v>996</v>
      </c>
      <c r="G169" s="149" t="s">
        <v>258</v>
      </c>
      <c r="H169" s="150">
        <v>2.8</v>
      </c>
      <c r="I169" s="151">
        <v>207</v>
      </c>
      <c r="J169" s="151">
        <f>ROUND(I169*H169,2)</f>
        <v>579.6</v>
      </c>
      <c r="K169" s="148" t="s">
        <v>183</v>
      </c>
      <c r="L169" s="30"/>
      <c r="M169" s="152" t="s">
        <v>1</v>
      </c>
      <c r="N169" s="153" t="s">
        <v>44</v>
      </c>
      <c r="O169" s="154">
        <v>0.216</v>
      </c>
      <c r="P169" s="154">
        <f>O169*H169</f>
        <v>0.6048</v>
      </c>
      <c r="Q169" s="154">
        <v>0.1295</v>
      </c>
      <c r="R169" s="154">
        <f>Q169*H169</f>
        <v>0.36259999999999998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177</v>
      </c>
      <c r="AT169" s="156" t="s">
        <v>172</v>
      </c>
      <c r="AU169" s="156" t="s">
        <v>87</v>
      </c>
      <c r="AY169" s="17" t="s">
        <v>169</v>
      </c>
      <c r="BE169" s="157">
        <f>IF(N169="základní",J169,0)</f>
        <v>579.6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19</v>
      </c>
      <c r="BK169" s="157">
        <f>ROUND(I169*H169,2)</f>
        <v>579.6</v>
      </c>
      <c r="BL169" s="17" t="s">
        <v>177</v>
      </c>
      <c r="BM169" s="156" t="s">
        <v>997</v>
      </c>
    </row>
    <row r="170" spans="1:65" s="2" customFormat="1" ht="21.75" customHeight="1">
      <c r="A170" s="29"/>
      <c r="B170" s="145"/>
      <c r="C170" s="146" t="s">
        <v>8</v>
      </c>
      <c r="D170" s="146" t="s">
        <v>172</v>
      </c>
      <c r="E170" s="147" t="s">
        <v>277</v>
      </c>
      <c r="F170" s="148" t="s">
        <v>278</v>
      </c>
      <c r="G170" s="149" t="s">
        <v>189</v>
      </c>
      <c r="H170" s="150">
        <v>20</v>
      </c>
      <c r="I170" s="151">
        <v>108</v>
      </c>
      <c r="J170" s="151">
        <f>ROUND(I170*H170,2)</f>
        <v>2160</v>
      </c>
      <c r="K170" s="148" t="s">
        <v>183</v>
      </c>
      <c r="L170" s="30"/>
      <c r="M170" s="152" t="s">
        <v>1</v>
      </c>
      <c r="N170" s="153" t="s">
        <v>44</v>
      </c>
      <c r="O170" s="154">
        <v>0.308</v>
      </c>
      <c r="P170" s="154">
        <f>O170*H170</f>
        <v>6.16</v>
      </c>
      <c r="Q170" s="154">
        <v>4.0000000000000003E-5</v>
      </c>
      <c r="R170" s="154">
        <f>Q170*H170</f>
        <v>8.0000000000000004E-4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177</v>
      </c>
      <c r="AT170" s="156" t="s">
        <v>172</v>
      </c>
      <c r="AU170" s="156" t="s">
        <v>87</v>
      </c>
      <c r="AY170" s="17" t="s">
        <v>169</v>
      </c>
      <c r="BE170" s="157">
        <f>IF(N170="základní",J170,0)</f>
        <v>2160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19</v>
      </c>
      <c r="BK170" s="157">
        <f>ROUND(I170*H170,2)</f>
        <v>2160</v>
      </c>
      <c r="BL170" s="17" t="s">
        <v>177</v>
      </c>
      <c r="BM170" s="156" t="s">
        <v>998</v>
      </c>
    </row>
    <row r="171" spans="1:65" s="14" customFormat="1">
      <c r="B171" s="166"/>
      <c r="D171" s="159" t="s">
        <v>179</v>
      </c>
      <c r="E171" s="167" t="s">
        <v>1</v>
      </c>
      <c r="F171" s="168" t="s">
        <v>999</v>
      </c>
      <c r="H171" s="167" t="s">
        <v>1</v>
      </c>
      <c r="L171" s="166"/>
      <c r="M171" s="169"/>
      <c r="N171" s="170"/>
      <c r="O171" s="170"/>
      <c r="P171" s="170"/>
      <c r="Q171" s="170"/>
      <c r="R171" s="170"/>
      <c r="S171" s="170"/>
      <c r="T171" s="171"/>
      <c r="AT171" s="167" t="s">
        <v>179</v>
      </c>
      <c r="AU171" s="167" t="s">
        <v>87</v>
      </c>
      <c r="AV171" s="14" t="s">
        <v>19</v>
      </c>
      <c r="AW171" s="14" t="s">
        <v>34</v>
      </c>
      <c r="AX171" s="14" t="s">
        <v>79</v>
      </c>
      <c r="AY171" s="167" t="s">
        <v>169</v>
      </c>
    </row>
    <row r="172" spans="1:65" s="13" customFormat="1">
      <c r="B172" s="158"/>
      <c r="D172" s="159" t="s">
        <v>179</v>
      </c>
      <c r="E172" s="160" t="s">
        <v>1</v>
      </c>
      <c r="F172" s="161" t="s">
        <v>280</v>
      </c>
      <c r="H172" s="162">
        <v>20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179</v>
      </c>
      <c r="AU172" s="160" t="s">
        <v>87</v>
      </c>
      <c r="AV172" s="13" t="s">
        <v>87</v>
      </c>
      <c r="AW172" s="13" t="s">
        <v>34</v>
      </c>
      <c r="AX172" s="13" t="s">
        <v>19</v>
      </c>
      <c r="AY172" s="160" t="s">
        <v>169</v>
      </c>
    </row>
    <row r="173" spans="1:65" s="2" customFormat="1" ht="16.5" customHeight="1">
      <c r="A173" s="29"/>
      <c r="B173" s="145"/>
      <c r="C173" s="146" t="s">
        <v>262</v>
      </c>
      <c r="D173" s="146" t="s">
        <v>172</v>
      </c>
      <c r="E173" s="147" t="s">
        <v>281</v>
      </c>
      <c r="F173" s="148" t="s">
        <v>282</v>
      </c>
      <c r="G173" s="149" t="s">
        <v>189</v>
      </c>
      <c r="H173" s="150">
        <v>15</v>
      </c>
      <c r="I173" s="151">
        <v>104</v>
      </c>
      <c r="J173" s="151">
        <f>ROUND(I173*H173,2)</f>
        <v>1560</v>
      </c>
      <c r="K173" s="148" t="s">
        <v>1</v>
      </c>
      <c r="L173" s="30"/>
      <c r="M173" s="152" t="s">
        <v>1</v>
      </c>
      <c r="N173" s="153" t="s">
        <v>44</v>
      </c>
      <c r="O173" s="154">
        <v>0.308</v>
      </c>
      <c r="P173" s="154">
        <f>O173*H173</f>
        <v>4.62</v>
      </c>
      <c r="Q173" s="154">
        <v>4.0000000000000003E-5</v>
      </c>
      <c r="R173" s="154">
        <f>Q173*H173</f>
        <v>6.0000000000000006E-4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177</v>
      </c>
      <c r="AT173" s="156" t="s">
        <v>172</v>
      </c>
      <c r="AU173" s="156" t="s">
        <v>87</v>
      </c>
      <c r="AY173" s="17" t="s">
        <v>169</v>
      </c>
      <c r="BE173" s="157">
        <f>IF(N173="základní",J173,0)</f>
        <v>1560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19</v>
      </c>
      <c r="BK173" s="157">
        <f>ROUND(I173*H173,2)</f>
        <v>1560</v>
      </c>
      <c r="BL173" s="17" t="s">
        <v>177</v>
      </c>
      <c r="BM173" s="156" t="s">
        <v>1000</v>
      </c>
    </row>
    <row r="174" spans="1:65" s="2" customFormat="1" ht="16.5" customHeight="1">
      <c r="A174" s="29"/>
      <c r="B174" s="145"/>
      <c r="C174" s="146" t="s">
        <v>266</v>
      </c>
      <c r="D174" s="146" t="s">
        <v>172</v>
      </c>
      <c r="E174" s="147" t="s">
        <v>1001</v>
      </c>
      <c r="F174" s="148" t="s">
        <v>1002</v>
      </c>
      <c r="G174" s="149" t="s">
        <v>189</v>
      </c>
      <c r="H174" s="150">
        <v>0.8</v>
      </c>
      <c r="I174" s="151">
        <v>733</v>
      </c>
      <c r="J174" s="151">
        <f>ROUND(I174*H174,2)</f>
        <v>586.4</v>
      </c>
      <c r="K174" s="148" t="s">
        <v>183</v>
      </c>
      <c r="L174" s="30"/>
      <c r="M174" s="152" t="s">
        <v>1</v>
      </c>
      <c r="N174" s="153" t="s">
        <v>44</v>
      </c>
      <c r="O174" s="154">
        <v>2.3519999999999999</v>
      </c>
      <c r="P174" s="154">
        <f>O174*H174</f>
        <v>1.8815999999999999</v>
      </c>
      <c r="Q174" s="154">
        <v>0</v>
      </c>
      <c r="R174" s="154">
        <f>Q174*H174</f>
        <v>0</v>
      </c>
      <c r="S174" s="154">
        <v>6.6000000000000003E-2</v>
      </c>
      <c r="T174" s="155">
        <f>S174*H174</f>
        <v>5.2800000000000007E-2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177</v>
      </c>
      <c r="AT174" s="156" t="s">
        <v>172</v>
      </c>
      <c r="AU174" s="156" t="s">
        <v>87</v>
      </c>
      <c r="AY174" s="17" t="s">
        <v>169</v>
      </c>
      <c r="BE174" s="157">
        <f>IF(N174="základní",J174,0)</f>
        <v>586.4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7" t="s">
        <v>19</v>
      </c>
      <c r="BK174" s="157">
        <f>ROUND(I174*H174,2)</f>
        <v>586.4</v>
      </c>
      <c r="BL174" s="17" t="s">
        <v>177</v>
      </c>
      <c r="BM174" s="156" t="s">
        <v>1003</v>
      </c>
    </row>
    <row r="175" spans="1:65" s="14" customFormat="1">
      <c r="B175" s="166"/>
      <c r="D175" s="159" t="s">
        <v>179</v>
      </c>
      <c r="E175" s="167" t="s">
        <v>1</v>
      </c>
      <c r="F175" s="168" t="s">
        <v>1004</v>
      </c>
      <c r="H175" s="167" t="s">
        <v>1</v>
      </c>
      <c r="L175" s="166"/>
      <c r="M175" s="169"/>
      <c r="N175" s="170"/>
      <c r="O175" s="170"/>
      <c r="P175" s="170"/>
      <c r="Q175" s="170"/>
      <c r="R175" s="170"/>
      <c r="S175" s="170"/>
      <c r="T175" s="171"/>
      <c r="AT175" s="167" t="s">
        <v>179</v>
      </c>
      <c r="AU175" s="167" t="s">
        <v>87</v>
      </c>
      <c r="AV175" s="14" t="s">
        <v>19</v>
      </c>
      <c r="AW175" s="14" t="s">
        <v>34</v>
      </c>
      <c r="AX175" s="14" t="s">
        <v>79</v>
      </c>
      <c r="AY175" s="167" t="s">
        <v>169</v>
      </c>
    </row>
    <row r="176" spans="1:65" s="13" customFormat="1">
      <c r="B176" s="158"/>
      <c r="D176" s="159" t="s">
        <v>179</v>
      </c>
      <c r="E176" s="160" t="s">
        <v>1</v>
      </c>
      <c r="F176" s="161" t="s">
        <v>1005</v>
      </c>
      <c r="H176" s="162">
        <v>0.8</v>
      </c>
      <c r="L176" s="158"/>
      <c r="M176" s="163"/>
      <c r="N176" s="164"/>
      <c r="O176" s="164"/>
      <c r="P176" s="164"/>
      <c r="Q176" s="164"/>
      <c r="R176" s="164"/>
      <c r="S176" s="164"/>
      <c r="T176" s="165"/>
      <c r="AT176" s="160" t="s">
        <v>179</v>
      </c>
      <c r="AU176" s="160" t="s">
        <v>87</v>
      </c>
      <c r="AV176" s="13" t="s">
        <v>87</v>
      </c>
      <c r="AW176" s="13" t="s">
        <v>34</v>
      </c>
      <c r="AX176" s="13" t="s">
        <v>19</v>
      </c>
      <c r="AY176" s="160" t="s">
        <v>169</v>
      </c>
    </row>
    <row r="177" spans="1:65" s="2" customFormat="1" ht="16.5" customHeight="1">
      <c r="A177" s="29"/>
      <c r="B177" s="145"/>
      <c r="C177" s="146" t="s">
        <v>272</v>
      </c>
      <c r="D177" s="146" t="s">
        <v>172</v>
      </c>
      <c r="E177" s="147" t="s">
        <v>298</v>
      </c>
      <c r="F177" s="148" t="s">
        <v>299</v>
      </c>
      <c r="G177" s="149" t="s">
        <v>189</v>
      </c>
      <c r="H177" s="150">
        <v>2</v>
      </c>
      <c r="I177" s="151">
        <v>293</v>
      </c>
      <c r="J177" s="151">
        <f>ROUND(I177*H177,2)</f>
        <v>586</v>
      </c>
      <c r="K177" s="148" t="s">
        <v>183</v>
      </c>
      <c r="L177" s="30"/>
      <c r="M177" s="152" t="s">
        <v>1</v>
      </c>
      <c r="N177" s="153" t="s">
        <v>44</v>
      </c>
      <c r="O177" s="154">
        <v>0.93899999999999995</v>
      </c>
      <c r="P177" s="154">
        <f>O177*H177</f>
        <v>1.8779999999999999</v>
      </c>
      <c r="Q177" s="154">
        <v>0</v>
      </c>
      <c r="R177" s="154">
        <f>Q177*H177</f>
        <v>0</v>
      </c>
      <c r="S177" s="154">
        <v>7.5999999999999998E-2</v>
      </c>
      <c r="T177" s="155">
        <f>S177*H177</f>
        <v>0.152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177</v>
      </c>
      <c r="AT177" s="156" t="s">
        <v>172</v>
      </c>
      <c r="AU177" s="156" t="s">
        <v>87</v>
      </c>
      <c r="AY177" s="17" t="s">
        <v>169</v>
      </c>
      <c r="BE177" s="157">
        <f>IF(N177="základní",J177,0)</f>
        <v>586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7" t="s">
        <v>19</v>
      </c>
      <c r="BK177" s="157">
        <f>ROUND(I177*H177,2)</f>
        <v>586</v>
      </c>
      <c r="BL177" s="17" t="s">
        <v>177</v>
      </c>
      <c r="BM177" s="156" t="s">
        <v>1006</v>
      </c>
    </row>
    <row r="178" spans="1:65" s="2" customFormat="1" ht="21.75" customHeight="1">
      <c r="A178" s="29"/>
      <c r="B178" s="145"/>
      <c r="C178" s="146" t="s">
        <v>276</v>
      </c>
      <c r="D178" s="146" t="s">
        <v>172</v>
      </c>
      <c r="E178" s="147" t="s">
        <v>811</v>
      </c>
      <c r="F178" s="148" t="s">
        <v>812</v>
      </c>
      <c r="G178" s="149" t="s">
        <v>258</v>
      </c>
      <c r="H178" s="150">
        <v>1.2</v>
      </c>
      <c r="I178" s="151">
        <v>442</v>
      </c>
      <c r="J178" s="151">
        <f>ROUND(I178*H178,2)</f>
        <v>530.4</v>
      </c>
      <c r="K178" s="148" t="s">
        <v>183</v>
      </c>
      <c r="L178" s="30"/>
      <c r="M178" s="152" t="s">
        <v>1</v>
      </c>
      <c r="N178" s="153" t="s">
        <v>44</v>
      </c>
      <c r="O178" s="154">
        <v>1.42</v>
      </c>
      <c r="P178" s="154">
        <f>O178*H178</f>
        <v>1.704</v>
      </c>
      <c r="Q178" s="154">
        <v>0</v>
      </c>
      <c r="R178" s="154">
        <f>Q178*H178</f>
        <v>0</v>
      </c>
      <c r="S178" s="154">
        <v>4.7E-2</v>
      </c>
      <c r="T178" s="155">
        <f>S178*H178</f>
        <v>5.6399999999999999E-2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177</v>
      </c>
      <c r="AT178" s="156" t="s">
        <v>172</v>
      </c>
      <c r="AU178" s="156" t="s">
        <v>87</v>
      </c>
      <c r="AY178" s="17" t="s">
        <v>169</v>
      </c>
      <c r="BE178" s="157">
        <f>IF(N178="základní",J178,0)</f>
        <v>530.4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7" t="s">
        <v>19</v>
      </c>
      <c r="BK178" s="157">
        <f>ROUND(I178*H178,2)</f>
        <v>530.4</v>
      </c>
      <c r="BL178" s="17" t="s">
        <v>177</v>
      </c>
      <c r="BM178" s="156" t="s">
        <v>1007</v>
      </c>
    </row>
    <row r="179" spans="1:65" s="2" customFormat="1" ht="21.75" customHeight="1">
      <c r="A179" s="29"/>
      <c r="B179" s="145"/>
      <c r="C179" s="146" t="s">
        <v>280</v>
      </c>
      <c r="D179" s="146" t="s">
        <v>172</v>
      </c>
      <c r="E179" s="147" t="s">
        <v>816</v>
      </c>
      <c r="F179" s="148" t="s">
        <v>817</v>
      </c>
      <c r="G179" s="149" t="s">
        <v>258</v>
      </c>
      <c r="H179" s="150">
        <v>1</v>
      </c>
      <c r="I179" s="151">
        <v>1780</v>
      </c>
      <c r="J179" s="151">
        <f>ROUND(I179*H179,2)</f>
        <v>1780</v>
      </c>
      <c r="K179" s="148" t="s">
        <v>183</v>
      </c>
      <c r="L179" s="30"/>
      <c r="M179" s="152" t="s">
        <v>1</v>
      </c>
      <c r="N179" s="153" t="s">
        <v>44</v>
      </c>
      <c r="O179" s="154">
        <v>3.468</v>
      </c>
      <c r="P179" s="154">
        <f>O179*H179</f>
        <v>3.468</v>
      </c>
      <c r="Q179" s="154">
        <v>4.938E-2</v>
      </c>
      <c r="R179" s="154">
        <f>Q179*H179</f>
        <v>4.938E-2</v>
      </c>
      <c r="S179" s="154">
        <v>0</v>
      </c>
      <c r="T179" s="15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6" t="s">
        <v>177</v>
      </c>
      <c r="AT179" s="156" t="s">
        <v>172</v>
      </c>
      <c r="AU179" s="156" t="s">
        <v>87</v>
      </c>
      <c r="AY179" s="17" t="s">
        <v>169</v>
      </c>
      <c r="BE179" s="157">
        <f>IF(N179="základní",J179,0)</f>
        <v>1780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7" t="s">
        <v>19</v>
      </c>
      <c r="BK179" s="157">
        <f>ROUND(I179*H179,2)</f>
        <v>1780</v>
      </c>
      <c r="BL179" s="17" t="s">
        <v>177</v>
      </c>
      <c r="BM179" s="156" t="s">
        <v>1008</v>
      </c>
    </row>
    <row r="180" spans="1:65" s="2" customFormat="1" ht="21.75" customHeight="1">
      <c r="A180" s="29"/>
      <c r="B180" s="145"/>
      <c r="C180" s="146" t="s">
        <v>7</v>
      </c>
      <c r="D180" s="146" t="s">
        <v>172</v>
      </c>
      <c r="E180" s="147" t="s">
        <v>1009</v>
      </c>
      <c r="F180" s="148" t="s">
        <v>1010</v>
      </c>
      <c r="G180" s="149" t="s">
        <v>258</v>
      </c>
      <c r="H180" s="150">
        <v>2.8</v>
      </c>
      <c r="I180" s="151">
        <v>30.8</v>
      </c>
      <c r="J180" s="151">
        <f>ROUND(I180*H180,2)</f>
        <v>86.24</v>
      </c>
      <c r="K180" s="148" t="s">
        <v>183</v>
      </c>
      <c r="L180" s="30"/>
      <c r="M180" s="152" t="s">
        <v>1</v>
      </c>
      <c r="N180" s="153" t="s">
        <v>44</v>
      </c>
      <c r="O180" s="154">
        <v>0.105</v>
      </c>
      <c r="P180" s="154">
        <f>O180*H180</f>
        <v>0.29399999999999998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177</v>
      </c>
      <c r="AT180" s="156" t="s">
        <v>172</v>
      </c>
      <c r="AU180" s="156" t="s">
        <v>87</v>
      </c>
      <c r="AY180" s="17" t="s">
        <v>169</v>
      </c>
      <c r="BE180" s="157">
        <f>IF(N180="základní",J180,0)</f>
        <v>86.24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19</v>
      </c>
      <c r="BK180" s="157">
        <f>ROUND(I180*H180,2)</f>
        <v>86.24</v>
      </c>
      <c r="BL180" s="17" t="s">
        <v>177</v>
      </c>
      <c r="BM180" s="156" t="s">
        <v>1011</v>
      </c>
    </row>
    <row r="181" spans="1:65" s="2" customFormat="1" ht="21.75" customHeight="1">
      <c r="A181" s="29"/>
      <c r="B181" s="145"/>
      <c r="C181" s="146" t="s">
        <v>287</v>
      </c>
      <c r="D181" s="146" t="s">
        <v>172</v>
      </c>
      <c r="E181" s="147" t="s">
        <v>1012</v>
      </c>
      <c r="F181" s="148" t="s">
        <v>1013</v>
      </c>
      <c r="G181" s="149" t="s">
        <v>189</v>
      </c>
      <c r="H181" s="150">
        <v>16.3</v>
      </c>
      <c r="I181" s="151">
        <v>91</v>
      </c>
      <c r="J181" s="151">
        <f>ROUND(I181*H181,2)</f>
        <v>1483.3</v>
      </c>
      <c r="K181" s="148" t="s">
        <v>183</v>
      </c>
      <c r="L181" s="30"/>
      <c r="M181" s="152" t="s">
        <v>1</v>
      </c>
      <c r="N181" s="153" t="s">
        <v>44</v>
      </c>
      <c r="O181" s="154">
        <v>0.31</v>
      </c>
      <c r="P181" s="154">
        <f>O181*H181</f>
        <v>5.0529999999999999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6" t="s">
        <v>177</v>
      </c>
      <c r="AT181" s="156" t="s">
        <v>172</v>
      </c>
      <c r="AU181" s="156" t="s">
        <v>87</v>
      </c>
      <c r="AY181" s="17" t="s">
        <v>169</v>
      </c>
      <c r="BE181" s="157">
        <f>IF(N181="základní",J181,0)</f>
        <v>1483.3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7" t="s">
        <v>19</v>
      </c>
      <c r="BK181" s="157">
        <f>ROUND(I181*H181,2)</f>
        <v>1483.3</v>
      </c>
      <c r="BL181" s="17" t="s">
        <v>177</v>
      </c>
      <c r="BM181" s="156" t="s">
        <v>1014</v>
      </c>
    </row>
    <row r="182" spans="1:65" s="12" customFormat="1" ht="22.9" customHeight="1">
      <c r="B182" s="133"/>
      <c r="D182" s="134" t="s">
        <v>78</v>
      </c>
      <c r="E182" s="143" t="s">
        <v>325</v>
      </c>
      <c r="F182" s="143" t="s">
        <v>326</v>
      </c>
      <c r="J182" s="144">
        <f>BK182</f>
        <v>11031.869999999999</v>
      </c>
      <c r="L182" s="133"/>
      <c r="M182" s="137"/>
      <c r="N182" s="138"/>
      <c r="O182" s="138"/>
      <c r="P182" s="139">
        <f>SUM(P183:P187)</f>
        <v>12.683710000000001</v>
      </c>
      <c r="Q182" s="138"/>
      <c r="R182" s="139">
        <f>SUM(R183:R187)</f>
        <v>0</v>
      </c>
      <c r="S182" s="138"/>
      <c r="T182" s="140">
        <f>SUM(T183:T187)</f>
        <v>0</v>
      </c>
      <c r="AR182" s="134" t="s">
        <v>19</v>
      </c>
      <c r="AT182" s="141" t="s">
        <v>78</v>
      </c>
      <c r="AU182" s="141" t="s">
        <v>19</v>
      </c>
      <c r="AY182" s="134" t="s">
        <v>169</v>
      </c>
      <c r="BK182" s="142">
        <f>SUM(BK183:BK187)</f>
        <v>11031.869999999999</v>
      </c>
    </row>
    <row r="183" spans="1:65" s="2" customFormat="1" ht="21.75" customHeight="1">
      <c r="A183" s="29"/>
      <c r="B183" s="145"/>
      <c r="C183" s="146" t="s">
        <v>292</v>
      </c>
      <c r="D183" s="146" t="s">
        <v>172</v>
      </c>
      <c r="E183" s="147" t="s">
        <v>328</v>
      </c>
      <c r="F183" s="148" t="s">
        <v>329</v>
      </c>
      <c r="G183" s="149" t="s">
        <v>182</v>
      </c>
      <c r="H183" s="150">
        <v>4.5380000000000003</v>
      </c>
      <c r="I183" s="151">
        <v>754</v>
      </c>
      <c r="J183" s="151">
        <f>ROUND(I183*H183,2)</f>
        <v>3421.65</v>
      </c>
      <c r="K183" s="148" t="s">
        <v>183</v>
      </c>
      <c r="L183" s="30"/>
      <c r="M183" s="152" t="s">
        <v>1</v>
      </c>
      <c r="N183" s="153" t="s">
        <v>44</v>
      </c>
      <c r="O183" s="154">
        <v>2.42</v>
      </c>
      <c r="P183" s="154">
        <f>O183*H183</f>
        <v>10.981960000000001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177</v>
      </c>
      <c r="AT183" s="156" t="s">
        <v>172</v>
      </c>
      <c r="AU183" s="156" t="s">
        <v>87</v>
      </c>
      <c r="AY183" s="17" t="s">
        <v>169</v>
      </c>
      <c r="BE183" s="157">
        <f>IF(N183="základní",J183,0)</f>
        <v>3421.65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7" t="s">
        <v>19</v>
      </c>
      <c r="BK183" s="157">
        <f>ROUND(I183*H183,2)</f>
        <v>3421.65</v>
      </c>
      <c r="BL183" s="17" t="s">
        <v>177</v>
      </c>
      <c r="BM183" s="156" t="s">
        <v>1015</v>
      </c>
    </row>
    <row r="184" spans="1:65" s="2" customFormat="1" ht="21.75" customHeight="1">
      <c r="A184" s="29"/>
      <c r="B184" s="145"/>
      <c r="C184" s="146" t="s">
        <v>297</v>
      </c>
      <c r="D184" s="146" t="s">
        <v>172</v>
      </c>
      <c r="E184" s="147" t="s">
        <v>332</v>
      </c>
      <c r="F184" s="148" t="s">
        <v>333</v>
      </c>
      <c r="G184" s="149" t="s">
        <v>182</v>
      </c>
      <c r="H184" s="150">
        <v>90.76</v>
      </c>
      <c r="I184" s="151">
        <v>10.199999999999999</v>
      </c>
      <c r="J184" s="151">
        <f>ROUND(I184*H184,2)</f>
        <v>925.75</v>
      </c>
      <c r="K184" s="148" t="s">
        <v>183</v>
      </c>
      <c r="L184" s="30"/>
      <c r="M184" s="152" t="s">
        <v>1</v>
      </c>
      <c r="N184" s="153" t="s">
        <v>44</v>
      </c>
      <c r="O184" s="154">
        <v>6.0000000000000001E-3</v>
      </c>
      <c r="P184" s="154">
        <f>O184*H184</f>
        <v>0.54456000000000004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6" t="s">
        <v>177</v>
      </c>
      <c r="AT184" s="156" t="s">
        <v>172</v>
      </c>
      <c r="AU184" s="156" t="s">
        <v>87</v>
      </c>
      <c r="AY184" s="17" t="s">
        <v>169</v>
      </c>
      <c r="BE184" s="157">
        <f>IF(N184="základní",J184,0)</f>
        <v>925.75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19</v>
      </c>
      <c r="BK184" s="157">
        <f>ROUND(I184*H184,2)</f>
        <v>925.75</v>
      </c>
      <c r="BL184" s="17" t="s">
        <v>177</v>
      </c>
      <c r="BM184" s="156" t="s">
        <v>1016</v>
      </c>
    </row>
    <row r="185" spans="1:65" s="13" customFormat="1">
      <c r="B185" s="158"/>
      <c r="D185" s="159" t="s">
        <v>179</v>
      </c>
      <c r="E185" s="160" t="s">
        <v>1</v>
      </c>
      <c r="F185" s="161" t="s">
        <v>1017</v>
      </c>
      <c r="H185" s="162">
        <v>90.76</v>
      </c>
      <c r="L185" s="158"/>
      <c r="M185" s="163"/>
      <c r="N185" s="164"/>
      <c r="O185" s="164"/>
      <c r="P185" s="164"/>
      <c r="Q185" s="164"/>
      <c r="R185" s="164"/>
      <c r="S185" s="164"/>
      <c r="T185" s="165"/>
      <c r="AT185" s="160" t="s">
        <v>179</v>
      </c>
      <c r="AU185" s="160" t="s">
        <v>87</v>
      </c>
      <c r="AV185" s="13" t="s">
        <v>87</v>
      </c>
      <c r="AW185" s="13" t="s">
        <v>34</v>
      </c>
      <c r="AX185" s="13" t="s">
        <v>19</v>
      </c>
      <c r="AY185" s="160" t="s">
        <v>169</v>
      </c>
    </row>
    <row r="186" spans="1:65" s="2" customFormat="1" ht="21.75" customHeight="1">
      <c r="A186" s="29"/>
      <c r="B186" s="145"/>
      <c r="C186" s="146" t="s">
        <v>304</v>
      </c>
      <c r="D186" s="146" t="s">
        <v>172</v>
      </c>
      <c r="E186" s="147" t="s">
        <v>338</v>
      </c>
      <c r="F186" s="148" t="s">
        <v>339</v>
      </c>
      <c r="G186" s="149" t="s">
        <v>182</v>
      </c>
      <c r="H186" s="150">
        <v>4.5380000000000003</v>
      </c>
      <c r="I186" s="151">
        <v>333</v>
      </c>
      <c r="J186" s="151">
        <f>ROUND(I186*H186,2)</f>
        <v>1511.15</v>
      </c>
      <c r="K186" s="148" t="s">
        <v>183</v>
      </c>
      <c r="L186" s="30"/>
      <c r="M186" s="152" t="s">
        <v>1</v>
      </c>
      <c r="N186" s="153" t="s">
        <v>44</v>
      </c>
      <c r="O186" s="154">
        <v>0.255</v>
      </c>
      <c r="P186" s="154">
        <f>O186*H186</f>
        <v>1.1571900000000002</v>
      </c>
      <c r="Q186" s="154">
        <v>0</v>
      </c>
      <c r="R186" s="154">
        <f>Q186*H186</f>
        <v>0</v>
      </c>
      <c r="S186" s="154">
        <v>0</v>
      </c>
      <c r="T186" s="15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6" t="s">
        <v>177</v>
      </c>
      <c r="AT186" s="156" t="s">
        <v>172</v>
      </c>
      <c r="AU186" s="156" t="s">
        <v>87</v>
      </c>
      <c r="AY186" s="17" t="s">
        <v>169</v>
      </c>
      <c r="BE186" s="157">
        <f>IF(N186="základní",J186,0)</f>
        <v>1511.15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7" t="s">
        <v>19</v>
      </c>
      <c r="BK186" s="157">
        <f>ROUND(I186*H186,2)</f>
        <v>1511.15</v>
      </c>
      <c r="BL186" s="17" t="s">
        <v>177</v>
      </c>
      <c r="BM186" s="156" t="s">
        <v>1018</v>
      </c>
    </row>
    <row r="187" spans="1:65" s="2" customFormat="1" ht="21.75" customHeight="1">
      <c r="A187" s="29"/>
      <c r="B187" s="145"/>
      <c r="C187" s="146" t="s">
        <v>310</v>
      </c>
      <c r="D187" s="146" t="s">
        <v>172</v>
      </c>
      <c r="E187" s="147" t="s">
        <v>342</v>
      </c>
      <c r="F187" s="148" t="s">
        <v>343</v>
      </c>
      <c r="G187" s="149" t="s">
        <v>182</v>
      </c>
      <c r="H187" s="150">
        <v>4.5380000000000003</v>
      </c>
      <c r="I187" s="151">
        <v>1140</v>
      </c>
      <c r="J187" s="151">
        <f>ROUND(I187*H187,2)</f>
        <v>5173.32</v>
      </c>
      <c r="K187" s="148" t="s">
        <v>194</v>
      </c>
      <c r="L187" s="30"/>
      <c r="M187" s="152" t="s">
        <v>1</v>
      </c>
      <c r="N187" s="153" t="s">
        <v>44</v>
      </c>
      <c r="O187" s="154">
        <v>0</v>
      </c>
      <c r="P187" s="154">
        <f>O187*H187</f>
        <v>0</v>
      </c>
      <c r="Q187" s="154">
        <v>0</v>
      </c>
      <c r="R187" s="154">
        <f>Q187*H187</f>
        <v>0</v>
      </c>
      <c r="S187" s="154">
        <v>0</v>
      </c>
      <c r="T187" s="155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6" t="s">
        <v>177</v>
      </c>
      <c r="AT187" s="156" t="s">
        <v>172</v>
      </c>
      <c r="AU187" s="156" t="s">
        <v>87</v>
      </c>
      <c r="AY187" s="17" t="s">
        <v>169</v>
      </c>
      <c r="BE187" s="157">
        <f>IF(N187="základní",J187,0)</f>
        <v>5173.32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7" t="s">
        <v>19</v>
      </c>
      <c r="BK187" s="157">
        <f>ROUND(I187*H187,2)</f>
        <v>5173.32</v>
      </c>
      <c r="BL187" s="17" t="s">
        <v>177</v>
      </c>
      <c r="BM187" s="156" t="s">
        <v>1019</v>
      </c>
    </row>
    <row r="188" spans="1:65" s="12" customFormat="1" ht="22.9" customHeight="1">
      <c r="B188" s="133"/>
      <c r="D188" s="134" t="s">
        <v>78</v>
      </c>
      <c r="E188" s="143" t="s">
        <v>345</v>
      </c>
      <c r="F188" s="143" t="s">
        <v>346</v>
      </c>
      <c r="J188" s="144">
        <f>BK188</f>
        <v>1395.3</v>
      </c>
      <c r="L188" s="133"/>
      <c r="M188" s="137"/>
      <c r="N188" s="138"/>
      <c r="O188" s="138"/>
      <c r="P188" s="139">
        <f>P189</f>
        <v>3.8649809999999998</v>
      </c>
      <c r="Q188" s="138"/>
      <c r="R188" s="139">
        <f>R189</f>
        <v>0</v>
      </c>
      <c r="S188" s="138"/>
      <c r="T188" s="140">
        <f>T189</f>
        <v>0</v>
      </c>
      <c r="AR188" s="134" t="s">
        <v>19</v>
      </c>
      <c r="AT188" s="141" t="s">
        <v>78</v>
      </c>
      <c r="AU188" s="141" t="s">
        <v>19</v>
      </c>
      <c r="AY188" s="134" t="s">
        <v>169</v>
      </c>
      <c r="BK188" s="142">
        <f>BK189</f>
        <v>1395.3</v>
      </c>
    </row>
    <row r="189" spans="1:65" s="2" customFormat="1" ht="16.5" customHeight="1">
      <c r="A189" s="29"/>
      <c r="B189" s="145"/>
      <c r="C189" s="146" t="s">
        <v>315</v>
      </c>
      <c r="D189" s="146" t="s">
        <v>172</v>
      </c>
      <c r="E189" s="147" t="s">
        <v>1020</v>
      </c>
      <c r="F189" s="148" t="s">
        <v>1021</v>
      </c>
      <c r="G189" s="149" t="s">
        <v>182</v>
      </c>
      <c r="H189" s="150">
        <v>4.6509999999999998</v>
      </c>
      <c r="I189" s="151">
        <v>300</v>
      </c>
      <c r="J189" s="151">
        <f>ROUND(I189*H189,2)</f>
        <v>1395.3</v>
      </c>
      <c r="K189" s="148" t="s">
        <v>183</v>
      </c>
      <c r="L189" s="30"/>
      <c r="M189" s="152" t="s">
        <v>1</v>
      </c>
      <c r="N189" s="153" t="s">
        <v>44</v>
      </c>
      <c r="O189" s="154">
        <v>0.83099999999999996</v>
      </c>
      <c r="P189" s="154">
        <f>O189*H189</f>
        <v>3.8649809999999998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6" t="s">
        <v>177</v>
      </c>
      <c r="AT189" s="156" t="s">
        <v>172</v>
      </c>
      <c r="AU189" s="156" t="s">
        <v>87</v>
      </c>
      <c r="AY189" s="17" t="s">
        <v>169</v>
      </c>
      <c r="BE189" s="157">
        <f>IF(N189="základní",J189,0)</f>
        <v>1395.3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7" t="s">
        <v>19</v>
      </c>
      <c r="BK189" s="157">
        <f>ROUND(I189*H189,2)</f>
        <v>1395.3</v>
      </c>
      <c r="BL189" s="17" t="s">
        <v>177</v>
      </c>
      <c r="BM189" s="156" t="s">
        <v>1022</v>
      </c>
    </row>
    <row r="190" spans="1:65" s="12" customFormat="1" ht="25.9" customHeight="1">
      <c r="B190" s="133"/>
      <c r="D190" s="134" t="s">
        <v>78</v>
      </c>
      <c r="E190" s="135" t="s">
        <v>351</v>
      </c>
      <c r="F190" s="135" t="s">
        <v>352</v>
      </c>
      <c r="J190" s="136">
        <f>BK190</f>
        <v>233640.3</v>
      </c>
      <c r="L190" s="133"/>
      <c r="M190" s="137"/>
      <c r="N190" s="138"/>
      <c r="O190" s="138"/>
      <c r="P190" s="139">
        <f>P191+P207</f>
        <v>0.45</v>
      </c>
      <c r="Q190" s="138"/>
      <c r="R190" s="139">
        <f>R191+R207</f>
        <v>0</v>
      </c>
      <c r="S190" s="138"/>
      <c r="T190" s="140">
        <f>T191+T207</f>
        <v>0.216</v>
      </c>
      <c r="AR190" s="134" t="s">
        <v>87</v>
      </c>
      <c r="AT190" s="141" t="s">
        <v>78</v>
      </c>
      <c r="AU190" s="141" t="s">
        <v>79</v>
      </c>
      <c r="AY190" s="134" t="s">
        <v>169</v>
      </c>
      <c r="BK190" s="142">
        <f>BK191+BK207</f>
        <v>233640.3</v>
      </c>
    </row>
    <row r="191" spans="1:65" s="12" customFormat="1" ht="22.9" customHeight="1">
      <c r="B191" s="133"/>
      <c r="D191" s="134" t="s">
        <v>78</v>
      </c>
      <c r="E191" s="143" t="s">
        <v>421</v>
      </c>
      <c r="F191" s="143" t="s">
        <v>422</v>
      </c>
      <c r="J191" s="144">
        <f>BK191</f>
        <v>161490.29999999999</v>
      </c>
      <c r="L191" s="133"/>
      <c r="M191" s="137"/>
      <c r="N191" s="138"/>
      <c r="O191" s="138"/>
      <c r="P191" s="139">
        <f>SUM(P192:P206)</f>
        <v>0.45</v>
      </c>
      <c r="Q191" s="138"/>
      <c r="R191" s="139">
        <f>SUM(R192:R206)</f>
        <v>0</v>
      </c>
      <c r="S191" s="138"/>
      <c r="T191" s="140">
        <f>SUM(T192:T206)</f>
        <v>0.216</v>
      </c>
      <c r="AR191" s="134" t="s">
        <v>87</v>
      </c>
      <c r="AT191" s="141" t="s">
        <v>78</v>
      </c>
      <c r="AU191" s="141" t="s">
        <v>19</v>
      </c>
      <c r="AY191" s="134" t="s">
        <v>169</v>
      </c>
      <c r="BK191" s="142">
        <f>SUM(BK192:BK206)</f>
        <v>161490.29999999999</v>
      </c>
    </row>
    <row r="192" spans="1:65" s="2" customFormat="1" ht="55.5" customHeight="1">
      <c r="A192" s="29"/>
      <c r="B192" s="145"/>
      <c r="C192" s="146" t="s">
        <v>319</v>
      </c>
      <c r="D192" s="146" t="s">
        <v>172</v>
      </c>
      <c r="E192" s="147" t="s">
        <v>424</v>
      </c>
      <c r="F192" s="148" t="s">
        <v>1023</v>
      </c>
      <c r="G192" s="149" t="s">
        <v>175</v>
      </c>
      <c r="H192" s="150">
        <v>1</v>
      </c>
      <c r="I192" s="151">
        <v>6760</v>
      </c>
      <c r="J192" s="151">
        <f t="shared" ref="J192:J199" si="0">ROUND(I192*H192,2)</f>
        <v>6760</v>
      </c>
      <c r="K192" s="148" t="s">
        <v>1</v>
      </c>
      <c r="L192" s="30"/>
      <c r="M192" s="152" t="s">
        <v>1</v>
      </c>
      <c r="N192" s="153" t="s">
        <v>44</v>
      </c>
      <c r="O192" s="154">
        <v>0</v>
      </c>
      <c r="P192" s="154">
        <f t="shared" ref="P192:P199" si="1">O192*H192</f>
        <v>0</v>
      </c>
      <c r="Q192" s="154">
        <v>0</v>
      </c>
      <c r="R192" s="154">
        <f t="shared" ref="R192:R199" si="2">Q192*H192</f>
        <v>0</v>
      </c>
      <c r="S192" s="154">
        <v>0</v>
      </c>
      <c r="T192" s="155">
        <f t="shared" ref="T192:T199" si="3"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6" t="s">
        <v>262</v>
      </c>
      <c r="AT192" s="156" t="s">
        <v>172</v>
      </c>
      <c r="AU192" s="156" t="s">
        <v>87</v>
      </c>
      <c r="AY192" s="17" t="s">
        <v>169</v>
      </c>
      <c r="BE192" s="157">
        <f t="shared" ref="BE192:BE199" si="4">IF(N192="základní",J192,0)</f>
        <v>6760</v>
      </c>
      <c r="BF192" s="157">
        <f t="shared" ref="BF192:BF199" si="5">IF(N192="snížená",J192,0)</f>
        <v>0</v>
      </c>
      <c r="BG192" s="157">
        <f t="shared" ref="BG192:BG199" si="6">IF(N192="zákl. přenesená",J192,0)</f>
        <v>0</v>
      </c>
      <c r="BH192" s="157">
        <f t="shared" ref="BH192:BH199" si="7">IF(N192="sníž. přenesená",J192,0)</f>
        <v>0</v>
      </c>
      <c r="BI192" s="157">
        <f t="shared" ref="BI192:BI199" si="8">IF(N192="nulová",J192,0)</f>
        <v>0</v>
      </c>
      <c r="BJ192" s="17" t="s">
        <v>19</v>
      </c>
      <c r="BK192" s="157">
        <f t="shared" ref="BK192:BK199" si="9">ROUND(I192*H192,2)</f>
        <v>6760</v>
      </c>
      <c r="BL192" s="17" t="s">
        <v>262</v>
      </c>
      <c r="BM192" s="156" t="s">
        <v>1024</v>
      </c>
    </row>
    <row r="193" spans="1:65" s="2" customFormat="1" ht="55.5" customHeight="1">
      <c r="A193" s="29"/>
      <c r="B193" s="145"/>
      <c r="C193" s="146" t="s">
        <v>327</v>
      </c>
      <c r="D193" s="146" t="s">
        <v>172</v>
      </c>
      <c r="E193" s="147" t="s">
        <v>428</v>
      </c>
      <c r="F193" s="148" t="s">
        <v>1025</v>
      </c>
      <c r="G193" s="149" t="s">
        <v>175</v>
      </c>
      <c r="H193" s="150">
        <v>9</v>
      </c>
      <c r="I193" s="151">
        <v>6760</v>
      </c>
      <c r="J193" s="151">
        <f t="shared" si="0"/>
        <v>60840</v>
      </c>
      <c r="K193" s="148" t="s">
        <v>1</v>
      </c>
      <c r="L193" s="30"/>
      <c r="M193" s="152" t="s">
        <v>1</v>
      </c>
      <c r="N193" s="153" t="s">
        <v>44</v>
      </c>
      <c r="O193" s="154">
        <v>0</v>
      </c>
      <c r="P193" s="154">
        <f t="shared" si="1"/>
        <v>0</v>
      </c>
      <c r="Q193" s="154">
        <v>0</v>
      </c>
      <c r="R193" s="154">
        <f t="shared" si="2"/>
        <v>0</v>
      </c>
      <c r="S193" s="154">
        <v>0</v>
      </c>
      <c r="T193" s="155">
        <f t="shared" si="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262</v>
      </c>
      <c r="AT193" s="156" t="s">
        <v>172</v>
      </c>
      <c r="AU193" s="156" t="s">
        <v>87</v>
      </c>
      <c r="AY193" s="17" t="s">
        <v>169</v>
      </c>
      <c r="BE193" s="157">
        <f t="shared" si="4"/>
        <v>60840</v>
      </c>
      <c r="BF193" s="157">
        <f t="shared" si="5"/>
        <v>0</v>
      </c>
      <c r="BG193" s="157">
        <f t="shared" si="6"/>
        <v>0</v>
      </c>
      <c r="BH193" s="157">
        <f t="shared" si="7"/>
        <v>0</v>
      </c>
      <c r="BI193" s="157">
        <f t="shared" si="8"/>
        <v>0</v>
      </c>
      <c r="BJ193" s="17" t="s">
        <v>19</v>
      </c>
      <c r="BK193" s="157">
        <f t="shared" si="9"/>
        <v>60840</v>
      </c>
      <c r="BL193" s="17" t="s">
        <v>262</v>
      </c>
      <c r="BM193" s="156" t="s">
        <v>1026</v>
      </c>
    </row>
    <row r="194" spans="1:65" s="2" customFormat="1" ht="55.5" customHeight="1">
      <c r="A194" s="29"/>
      <c r="B194" s="145"/>
      <c r="C194" s="146" t="s">
        <v>337</v>
      </c>
      <c r="D194" s="146" t="s">
        <v>172</v>
      </c>
      <c r="E194" s="147" t="s">
        <v>432</v>
      </c>
      <c r="F194" s="148" t="s">
        <v>1027</v>
      </c>
      <c r="G194" s="149" t="s">
        <v>175</v>
      </c>
      <c r="H194" s="150">
        <v>3</v>
      </c>
      <c r="I194" s="151">
        <v>15600</v>
      </c>
      <c r="J194" s="151">
        <f t="shared" si="0"/>
        <v>46800</v>
      </c>
      <c r="K194" s="148" t="s">
        <v>1</v>
      </c>
      <c r="L194" s="30"/>
      <c r="M194" s="152" t="s">
        <v>1</v>
      </c>
      <c r="N194" s="153" t="s">
        <v>44</v>
      </c>
      <c r="O194" s="154">
        <v>0</v>
      </c>
      <c r="P194" s="154">
        <f t="shared" si="1"/>
        <v>0</v>
      </c>
      <c r="Q194" s="154">
        <v>0</v>
      </c>
      <c r="R194" s="154">
        <f t="shared" si="2"/>
        <v>0</v>
      </c>
      <c r="S194" s="154">
        <v>0</v>
      </c>
      <c r="T194" s="155">
        <f t="shared" si="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262</v>
      </c>
      <c r="AT194" s="156" t="s">
        <v>172</v>
      </c>
      <c r="AU194" s="156" t="s">
        <v>87</v>
      </c>
      <c r="AY194" s="17" t="s">
        <v>169</v>
      </c>
      <c r="BE194" s="157">
        <f t="shared" si="4"/>
        <v>46800</v>
      </c>
      <c r="BF194" s="157">
        <f t="shared" si="5"/>
        <v>0</v>
      </c>
      <c r="BG194" s="157">
        <f t="shared" si="6"/>
        <v>0</v>
      </c>
      <c r="BH194" s="157">
        <f t="shared" si="7"/>
        <v>0</v>
      </c>
      <c r="BI194" s="157">
        <f t="shared" si="8"/>
        <v>0</v>
      </c>
      <c r="BJ194" s="17" t="s">
        <v>19</v>
      </c>
      <c r="BK194" s="157">
        <f t="shared" si="9"/>
        <v>46800</v>
      </c>
      <c r="BL194" s="17" t="s">
        <v>262</v>
      </c>
      <c r="BM194" s="156" t="s">
        <v>1028</v>
      </c>
    </row>
    <row r="195" spans="1:65" s="2" customFormat="1" ht="44.25" customHeight="1">
      <c r="A195" s="29"/>
      <c r="B195" s="145"/>
      <c r="C195" s="146" t="s">
        <v>331</v>
      </c>
      <c r="D195" s="146" t="s">
        <v>172</v>
      </c>
      <c r="E195" s="147" t="s">
        <v>436</v>
      </c>
      <c r="F195" s="148" t="s">
        <v>1029</v>
      </c>
      <c r="G195" s="149" t="s">
        <v>175</v>
      </c>
      <c r="H195" s="150">
        <v>1</v>
      </c>
      <c r="I195" s="151">
        <v>11100</v>
      </c>
      <c r="J195" s="151">
        <f t="shared" si="0"/>
        <v>11100</v>
      </c>
      <c r="K195" s="148" t="s">
        <v>1</v>
      </c>
      <c r="L195" s="30"/>
      <c r="M195" s="152" t="s">
        <v>1</v>
      </c>
      <c r="N195" s="153" t="s">
        <v>44</v>
      </c>
      <c r="O195" s="154">
        <v>0</v>
      </c>
      <c r="P195" s="154">
        <f t="shared" si="1"/>
        <v>0</v>
      </c>
      <c r="Q195" s="154">
        <v>0</v>
      </c>
      <c r="R195" s="154">
        <f t="shared" si="2"/>
        <v>0</v>
      </c>
      <c r="S195" s="154">
        <v>0</v>
      </c>
      <c r="T195" s="155">
        <f t="shared" si="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262</v>
      </c>
      <c r="AT195" s="156" t="s">
        <v>172</v>
      </c>
      <c r="AU195" s="156" t="s">
        <v>87</v>
      </c>
      <c r="AY195" s="17" t="s">
        <v>169</v>
      </c>
      <c r="BE195" s="157">
        <f t="shared" si="4"/>
        <v>11100</v>
      </c>
      <c r="BF195" s="157">
        <f t="shared" si="5"/>
        <v>0</v>
      </c>
      <c r="BG195" s="157">
        <f t="shared" si="6"/>
        <v>0</v>
      </c>
      <c r="BH195" s="157">
        <f t="shared" si="7"/>
        <v>0</v>
      </c>
      <c r="BI195" s="157">
        <f t="shared" si="8"/>
        <v>0</v>
      </c>
      <c r="BJ195" s="17" t="s">
        <v>19</v>
      </c>
      <c r="BK195" s="157">
        <f t="shared" si="9"/>
        <v>11100</v>
      </c>
      <c r="BL195" s="17" t="s">
        <v>262</v>
      </c>
      <c r="BM195" s="156" t="s">
        <v>1030</v>
      </c>
    </row>
    <row r="196" spans="1:65" s="2" customFormat="1" ht="55.5" customHeight="1">
      <c r="A196" s="29"/>
      <c r="B196" s="145"/>
      <c r="C196" s="146" t="s">
        <v>341</v>
      </c>
      <c r="D196" s="146" t="s">
        <v>172</v>
      </c>
      <c r="E196" s="147" t="s">
        <v>1031</v>
      </c>
      <c r="F196" s="148" t="s">
        <v>1032</v>
      </c>
      <c r="G196" s="149" t="s">
        <v>175</v>
      </c>
      <c r="H196" s="150">
        <v>1</v>
      </c>
      <c r="I196" s="151">
        <v>19500</v>
      </c>
      <c r="J196" s="151">
        <f t="shared" si="0"/>
        <v>19500</v>
      </c>
      <c r="K196" s="148" t="s">
        <v>1</v>
      </c>
      <c r="L196" s="30"/>
      <c r="M196" s="152" t="s">
        <v>1</v>
      </c>
      <c r="N196" s="153" t="s">
        <v>44</v>
      </c>
      <c r="O196" s="154">
        <v>0</v>
      </c>
      <c r="P196" s="154">
        <f t="shared" si="1"/>
        <v>0</v>
      </c>
      <c r="Q196" s="154">
        <v>0</v>
      </c>
      <c r="R196" s="154">
        <f t="shared" si="2"/>
        <v>0</v>
      </c>
      <c r="S196" s="154">
        <v>0</v>
      </c>
      <c r="T196" s="155">
        <f t="shared" si="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6" t="s">
        <v>262</v>
      </c>
      <c r="AT196" s="156" t="s">
        <v>172</v>
      </c>
      <c r="AU196" s="156" t="s">
        <v>87</v>
      </c>
      <c r="AY196" s="17" t="s">
        <v>169</v>
      </c>
      <c r="BE196" s="157">
        <f t="shared" si="4"/>
        <v>19500</v>
      </c>
      <c r="BF196" s="157">
        <f t="shared" si="5"/>
        <v>0</v>
      </c>
      <c r="BG196" s="157">
        <f t="shared" si="6"/>
        <v>0</v>
      </c>
      <c r="BH196" s="157">
        <f t="shared" si="7"/>
        <v>0</v>
      </c>
      <c r="BI196" s="157">
        <f t="shared" si="8"/>
        <v>0</v>
      </c>
      <c r="BJ196" s="17" t="s">
        <v>19</v>
      </c>
      <c r="BK196" s="157">
        <f t="shared" si="9"/>
        <v>19500</v>
      </c>
      <c r="BL196" s="17" t="s">
        <v>262</v>
      </c>
      <c r="BM196" s="156" t="s">
        <v>1033</v>
      </c>
    </row>
    <row r="197" spans="1:65" s="2" customFormat="1" ht="33" customHeight="1">
      <c r="A197" s="29"/>
      <c r="B197" s="145"/>
      <c r="C197" s="146" t="s">
        <v>347</v>
      </c>
      <c r="D197" s="146" t="s">
        <v>172</v>
      </c>
      <c r="E197" s="147" t="s">
        <v>1034</v>
      </c>
      <c r="F197" s="148" t="s">
        <v>1035</v>
      </c>
      <c r="G197" s="149" t="s">
        <v>175</v>
      </c>
      <c r="H197" s="150">
        <v>1</v>
      </c>
      <c r="I197" s="151">
        <v>6500</v>
      </c>
      <c r="J197" s="151">
        <f t="shared" si="0"/>
        <v>6500</v>
      </c>
      <c r="K197" s="148" t="s">
        <v>1</v>
      </c>
      <c r="L197" s="30"/>
      <c r="M197" s="152" t="s">
        <v>1</v>
      </c>
      <c r="N197" s="153" t="s">
        <v>44</v>
      </c>
      <c r="O197" s="154">
        <v>0</v>
      </c>
      <c r="P197" s="154">
        <f t="shared" si="1"/>
        <v>0</v>
      </c>
      <c r="Q197" s="154">
        <v>0</v>
      </c>
      <c r="R197" s="154">
        <f t="shared" si="2"/>
        <v>0</v>
      </c>
      <c r="S197" s="154">
        <v>0</v>
      </c>
      <c r="T197" s="155">
        <f t="shared" si="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262</v>
      </c>
      <c r="AT197" s="156" t="s">
        <v>172</v>
      </c>
      <c r="AU197" s="156" t="s">
        <v>87</v>
      </c>
      <c r="AY197" s="17" t="s">
        <v>169</v>
      </c>
      <c r="BE197" s="157">
        <f t="shared" si="4"/>
        <v>6500</v>
      </c>
      <c r="BF197" s="157">
        <f t="shared" si="5"/>
        <v>0</v>
      </c>
      <c r="BG197" s="157">
        <f t="shared" si="6"/>
        <v>0</v>
      </c>
      <c r="BH197" s="157">
        <f t="shared" si="7"/>
        <v>0</v>
      </c>
      <c r="BI197" s="157">
        <f t="shared" si="8"/>
        <v>0</v>
      </c>
      <c r="BJ197" s="17" t="s">
        <v>19</v>
      </c>
      <c r="BK197" s="157">
        <f t="shared" si="9"/>
        <v>6500</v>
      </c>
      <c r="BL197" s="17" t="s">
        <v>262</v>
      </c>
      <c r="BM197" s="156" t="s">
        <v>1036</v>
      </c>
    </row>
    <row r="198" spans="1:65" s="2" customFormat="1" ht="55.5" customHeight="1">
      <c r="A198" s="29"/>
      <c r="B198" s="145"/>
      <c r="C198" s="146" t="s">
        <v>355</v>
      </c>
      <c r="D198" s="146" t="s">
        <v>172</v>
      </c>
      <c r="E198" s="147" t="s">
        <v>1037</v>
      </c>
      <c r="F198" s="148" t="s">
        <v>1038</v>
      </c>
      <c r="G198" s="149" t="s">
        <v>175</v>
      </c>
      <c r="H198" s="150">
        <v>1</v>
      </c>
      <c r="I198" s="151">
        <v>9750</v>
      </c>
      <c r="J198" s="151">
        <f t="shared" si="0"/>
        <v>9750</v>
      </c>
      <c r="K198" s="148" t="s">
        <v>1</v>
      </c>
      <c r="L198" s="30"/>
      <c r="M198" s="152" t="s">
        <v>1</v>
      </c>
      <c r="N198" s="153" t="s">
        <v>44</v>
      </c>
      <c r="O198" s="154">
        <v>0</v>
      </c>
      <c r="P198" s="154">
        <f t="shared" si="1"/>
        <v>0</v>
      </c>
      <c r="Q198" s="154">
        <v>0</v>
      </c>
      <c r="R198" s="154">
        <f t="shared" si="2"/>
        <v>0</v>
      </c>
      <c r="S198" s="154">
        <v>0</v>
      </c>
      <c r="T198" s="155">
        <f t="shared" si="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6" t="s">
        <v>262</v>
      </c>
      <c r="AT198" s="156" t="s">
        <v>172</v>
      </c>
      <c r="AU198" s="156" t="s">
        <v>87</v>
      </c>
      <c r="AY198" s="17" t="s">
        <v>169</v>
      </c>
      <c r="BE198" s="157">
        <f t="shared" si="4"/>
        <v>9750</v>
      </c>
      <c r="BF198" s="157">
        <f t="shared" si="5"/>
        <v>0</v>
      </c>
      <c r="BG198" s="157">
        <f t="shared" si="6"/>
        <v>0</v>
      </c>
      <c r="BH198" s="157">
        <f t="shared" si="7"/>
        <v>0</v>
      </c>
      <c r="BI198" s="157">
        <f t="shared" si="8"/>
        <v>0</v>
      </c>
      <c r="BJ198" s="17" t="s">
        <v>19</v>
      </c>
      <c r="BK198" s="157">
        <f t="shared" si="9"/>
        <v>9750</v>
      </c>
      <c r="BL198" s="17" t="s">
        <v>262</v>
      </c>
      <c r="BM198" s="156" t="s">
        <v>1039</v>
      </c>
    </row>
    <row r="199" spans="1:65" s="2" customFormat="1" ht="21.75" customHeight="1">
      <c r="A199" s="29"/>
      <c r="B199" s="145"/>
      <c r="C199" s="146" t="s">
        <v>360</v>
      </c>
      <c r="D199" s="146" t="s">
        <v>172</v>
      </c>
      <c r="E199" s="147" t="s">
        <v>445</v>
      </c>
      <c r="F199" s="148" t="s">
        <v>446</v>
      </c>
      <c r="G199" s="149" t="s">
        <v>175</v>
      </c>
      <c r="H199" s="150">
        <v>9</v>
      </c>
      <c r="I199" s="151">
        <v>26.7</v>
      </c>
      <c r="J199" s="151">
        <f t="shared" si="0"/>
        <v>240.3</v>
      </c>
      <c r="K199" s="148" t="s">
        <v>183</v>
      </c>
      <c r="L199" s="30"/>
      <c r="M199" s="152" t="s">
        <v>1</v>
      </c>
      <c r="N199" s="153" t="s">
        <v>44</v>
      </c>
      <c r="O199" s="154">
        <v>0.05</v>
      </c>
      <c r="P199" s="154">
        <f t="shared" si="1"/>
        <v>0.45</v>
      </c>
      <c r="Q199" s="154">
        <v>0</v>
      </c>
      <c r="R199" s="154">
        <f t="shared" si="2"/>
        <v>0</v>
      </c>
      <c r="S199" s="154">
        <v>2.4E-2</v>
      </c>
      <c r="T199" s="155">
        <f t="shared" si="3"/>
        <v>0.216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6" t="s">
        <v>262</v>
      </c>
      <c r="AT199" s="156" t="s">
        <v>172</v>
      </c>
      <c r="AU199" s="156" t="s">
        <v>87</v>
      </c>
      <c r="AY199" s="17" t="s">
        <v>169</v>
      </c>
      <c r="BE199" s="157">
        <f t="shared" si="4"/>
        <v>240.3</v>
      </c>
      <c r="BF199" s="157">
        <f t="shared" si="5"/>
        <v>0</v>
      </c>
      <c r="BG199" s="157">
        <f t="shared" si="6"/>
        <v>0</v>
      </c>
      <c r="BH199" s="157">
        <f t="shared" si="7"/>
        <v>0</v>
      </c>
      <c r="BI199" s="157">
        <f t="shared" si="8"/>
        <v>0</v>
      </c>
      <c r="BJ199" s="17" t="s">
        <v>19</v>
      </c>
      <c r="BK199" s="157">
        <f t="shared" si="9"/>
        <v>240.3</v>
      </c>
      <c r="BL199" s="17" t="s">
        <v>262</v>
      </c>
      <c r="BM199" s="156" t="s">
        <v>1040</v>
      </c>
    </row>
    <row r="200" spans="1:65" s="14" customFormat="1">
      <c r="B200" s="166"/>
      <c r="D200" s="159" t="s">
        <v>179</v>
      </c>
      <c r="E200" s="167" t="s">
        <v>1</v>
      </c>
      <c r="F200" s="168" t="s">
        <v>1041</v>
      </c>
      <c r="H200" s="167" t="s">
        <v>1</v>
      </c>
      <c r="L200" s="166"/>
      <c r="M200" s="169"/>
      <c r="N200" s="170"/>
      <c r="O200" s="170"/>
      <c r="P200" s="170"/>
      <c r="Q200" s="170"/>
      <c r="R200" s="170"/>
      <c r="S200" s="170"/>
      <c r="T200" s="171"/>
      <c r="AT200" s="167" t="s">
        <v>179</v>
      </c>
      <c r="AU200" s="167" t="s">
        <v>87</v>
      </c>
      <c r="AV200" s="14" t="s">
        <v>19</v>
      </c>
      <c r="AW200" s="14" t="s">
        <v>34</v>
      </c>
      <c r="AX200" s="14" t="s">
        <v>79</v>
      </c>
      <c r="AY200" s="167" t="s">
        <v>169</v>
      </c>
    </row>
    <row r="201" spans="1:65" s="13" customFormat="1">
      <c r="B201" s="158"/>
      <c r="D201" s="159" t="s">
        <v>179</v>
      </c>
      <c r="E201" s="160" t="s">
        <v>1</v>
      </c>
      <c r="F201" s="161" t="s">
        <v>1042</v>
      </c>
      <c r="H201" s="162">
        <v>6</v>
      </c>
      <c r="L201" s="158"/>
      <c r="M201" s="163"/>
      <c r="N201" s="164"/>
      <c r="O201" s="164"/>
      <c r="P201" s="164"/>
      <c r="Q201" s="164"/>
      <c r="R201" s="164"/>
      <c r="S201" s="164"/>
      <c r="T201" s="165"/>
      <c r="AT201" s="160" t="s">
        <v>179</v>
      </c>
      <c r="AU201" s="160" t="s">
        <v>87</v>
      </c>
      <c r="AV201" s="13" t="s">
        <v>87</v>
      </c>
      <c r="AW201" s="13" t="s">
        <v>34</v>
      </c>
      <c r="AX201" s="13" t="s">
        <v>79</v>
      </c>
      <c r="AY201" s="160" t="s">
        <v>169</v>
      </c>
    </row>
    <row r="202" spans="1:65" s="14" customFormat="1">
      <c r="B202" s="166"/>
      <c r="D202" s="159" t="s">
        <v>179</v>
      </c>
      <c r="E202" s="167" t="s">
        <v>1</v>
      </c>
      <c r="F202" s="168" t="s">
        <v>1043</v>
      </c>
      <c r="H202" s="167" t="s">
        <v>1</v>
      </c>
      <c r="L202" s="166"/>
      <c r="M202" s="169"/>
      <c r="N202" s="170"/>
      <c r="O202" s="170"/>
      <c r="P202" s="170"/>
      <c r="Q202" s="170"/>
      <c r="R202" s="170"/>
      <c r="S202" s="170"/>
      <c r="T202" s="171"/>
      <c r="AT202" s="167" t="s">
        <v>179</v>
      </c>
      <c r="AU202" s="167" t="s">
        <v>87</v>
      </c>
      <c r="AV202" s="14" t="s">
        <v>19</v>
      </c>
      <c r="AW202" s="14" t="s">
        <v>34</v>
      </c>
      <c r="AX202" s="14" t="s">
        <v>79</v>
      </c>
      <c r="AY202" s="167" t="s">
        <v>169</v>
      </c>
    </row>
    <row r="203" spans="1:65" s="13" customFormat="1">
      <c r="B203" s="158"/>
      <c r="D203" s="159" t="s">
        <v>179</v>
      </c>
      <c r="E203" s="160" t="s">
        <v>1</v>
      </c>
      <c r="F203" s="161" t="s">
        <v>87</v>
      </c>
      <c r="H203" s="162">
        <v>2</v>
      </c>
      <c r="L203" s="158"/>
      <c r="M203" s="163"/>
      <c r="N203" s="164"/>
      <c r="O203" s="164"/>
      <c r="P203" s="164"/>
      <c r="Q203" s="164"/>
      <c r="R203" s="164"/>
      <c r="S203" s="164"/>
      <c r="T203" s="165"/>
      <c r="AT203" s="160" t="s">
        <v>179</v>
      </c>
      <c r="AU203" s="160" t="s">
        <v>87</v>
      </c>
      <c r="AV203" s="13" t="s">
        <v>87</v>
      </c>
      <c r="AW203" s="13" t="s">
        <v>34</v>
      </c>
      <c r="AX203" s="13" t="s">
        <v>79</v>
      </c>
      <c r="AY203" s="160" t="s">
        <v>169</v>
      </c>
    </row>
    <row r="204" spans="1:65" s="14" customFormat="1">
      <c r="B204" s="166"/>
      <c r="D204" s="159" t="s">
        <v>179</v>
      </c>
      <c r="E204" s="167" t="s">
        <v>1</v>
      </c>
      <c r="F204" s="168" t="s">
        <v>1044</v>
      </c>
      <c r="H204" s="167" t="s">
        <v>1</v>
      </c>
      <c r="L204" s="166"/>
      <c r="M204" s="169"/>
      <c r="N204" s="170"/>
      <c r="O204" s="170"/>
      <c r="P204" s="170"/>
      <c r="Q204" s="170"/>
      <c r="R204" s="170"/>
      <c r="S204" s="170"/>
      <c r="T204" s="171"/>
      <c r="AT204" s="167" t="s">
        <v>179</v>
      </c>
      <c r="AU204" s="167" t="s">
        <v>87</v>
      </c>
      <c r="AV204" s="14" t="s">
        <v>19</v>
      </c>
      <c r="AW204" s="14" t="s">
        <v>34</v>
      </c>
      <c r="AX204" s="14" t="s">
        <v>79</v>
      </c>
      <c r="AY204" s="167" t="s">
        <v>169</v>
      </c>
    </row>
    <row r="205" spans="1:65" s="13" customFormat="1">
      <c r="B205" s="158"/>
      <c r="D205" s="159" t="s">
        <v>179</v>
      </c>
      <c r="E205" s="160" t="s">
        <v>1</v>
      </c>
      <c r="F205" s="161" t="s">
        <v>19</v>
      </c>
      <c r="H205" s="162">
        <v>1</v>
      </c>
      <c r="L205" s="158"/>
      <c r="M205" s="163"/>
      <c r="N205" s="164"/>
      <c r="O205" s="164"/>
      <c r="P205" s="164"/>
      <c r="Q205" s="164"/>
      <c r="R205" s="164"/>
      <c r="S205" s="164"/>
      <c r="T205" s="165"/>
      <c r="AT205" s="160" t="s">
        <v>179</v>
      </c>
      <c r="AU205" s="160" t="s">
        <v>87</v>
      </c>
      <c r="AV205" s="13" t="s">
        <v>87</v>
      </c>
      <c r="AW205" s="13" t="s">
        <v>34</v>
      </c>
      <c r="AX205" s="13" t="s">
        <v>79</v>
      </c>
      <c r="AY205" s="160" t="s">
        <v>169</v>
      </c>
    </row>
    <row r="206" spans="1:65" s="15" customFormat="1">
      <c r="B206" s="172"/>
      <c r="D206" s="159" t="s">
        <v>179</v>
      </c>
      <c r="E206" s="173" t="s">
        <v>1</v>
      </c>
      <c r="F206" s="174" t="s">
        <v>198</v>
      </c>
      <c r="H206" s="175">
        <v>9</v>
      </c>
      <c r="L206" s="172"/>
      <c r="M206" s="176"/>
      <c r="N206" s="177"/>
      <c r="O206" s="177"/>
      <c r="P206" s="177"/>
      <c r="Q206" s="177"/>
      <c r="R206" s="177"/>
      <c r="S206" s="177"/>
      <c r="T206" s="178"/>
      <c r="AT206" s="173" t="s">
        <v>179</v>
      </c>
      <c r="AU206" s="173" t="s">
        <v>87</v>
      </c>
      <c r="AV206" s="15" t="s">
        <v>177</v>
      </c>
      <c r="AW206" s="15" t="s">
        <v>34</v>
      </c>
      <c r="AX206" s="15" t="s">
        <v>19</v>
      </c>
      <c r="AY206" s="173" t="s">
        <v>169</v>
      </c>
    </row>
    <row r="207" spans="1:65" s="12" customFormat="1" ht="22.9" customHeight="1">
      <c r="B207" s="133"/>
      <c r="D207" s="134" t="s">
        <v>78</v>
      </c>
      <c r="E207" s="143" t="s">
        <v>448</v>
      </c>
      <c r="F207" s="143" t="s">
        <v>449</v>
      </c>
      <c r="J207" s="144">
        <f>BK207</f>
        <v>72150</v>
      </c>
      <c r="L207" s="133"/>
      <c r="M207" s="137"/>
      <c r="N207" s="138"/>
      <c r="O207" s="138"/>
      <c r="P207" s="139">
        <f>SUM(P208:P211)</f>
        <v>0</v>
      </c>
      <c r="Q207" s="138"/>
      <c r="R207" s="139">
        <f>SUM(R208:R211)</f>
        <v>0</v>
      </c>
      <c r="S207" s="138"/>
      <c r="T207" s="140">
        <f>SUM(T208:T211)</f>
        <v>0</v>
      </c>
      <c r="AR207" s="134" t="s">
        <v>87</v>
      </c>
      <c r="AT207" s="141" t="s">
        <v>78</v>
      </c>
      <c r="AU207" s="141" t="s">
        <v>19</v>
      </c>
      <c r="AY207" s="134" t="s">
        <v>169</v>
      </c>
      <c r="BK207" s="142">
        <f>SUM(BK208:BK211)</f>
        <v>72150</v>
      </c>
    </row>
    <row r="208" spans="1:65" s="2" customFormat="1" ht="21.75" customHeight="1">
      <c r="A208" s="29"/>
      <c r="B208" s="145"/>
      <c r="C208" s="146" t="s">
        <v>368</v>
      </c>
      <c r="D208" s="146" t="s">
        <v>172</v>
      </c>
      <c r="E208" s="147" t="s">
        <v>451</v>
      </c>
      <c r="F208" s="148" t="s">
        <v>1045</v>
      </c>
      <c r="G208" s="149" t="s">
        <v>175</v>
      </c>
      <c r="H208" s="150">
        <v>1</v>
      </c>
      <c r="I208" s="151">
        <v>7150</v>
      </c>
      <c r="J208" s="151">
        <f>ROUND(I208*H208,2)</f>
        <v>7150</v>
      </c>
      <c r="K208" s="148" t="s">
        <v>1</v>
      </c>
      <c r="L208" s="30"/>
      <c r="M208" s="152" t="s">
        <v>1</v>
      </c>
      <c r="N208" s="153" t="s">
        <v>44</v>
      </c>
      <c r="O208" s="154">
        <v>0</v>
      </c>
      <c r="P208" s="154">
        <f>O208*H208</f>
        <v>0</v>
      </c>
      <c r="Q208" s="154">
        <v>0</v>
      </c>
      <c r="R208" s="154">
        <f>Q208*H208</f>
        <v>0</v>
      </c>
      <c r="S208" s="154">
        <v>0</v>
      </c>
      <c r="T208" s="15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6" t="s">
        <v>262</v>
      </c>
      <c r="AT208" s="156" t="s">
        <v>172</v>
      </c>
      <c r="AU208" s="156" t="s">
        <v>87</v>
      </c>
      <c r="AY208" s="17" t="s">
        <v>169</v>
      </c>
      <c r="BE208" s="157">
        <f>IF(N208="základní",J208,0)</f>
        <v>7150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19</v>
      </c>
      <c r="BK208" s="157">
        <f>ROUND(I208*H208,2)</f>
        <v>7150</v>
      </c>
      <c r="BL208" s="17" t="s">
        <v>262</v>
      </c>
      <c r="BM208" s="156" t="s">
        <v>1046</v>
      </c>
    </row>
    <row r="209" spans="1:65" s="2" customFormat="1" ht="21.75" customHeight="1">
      <c r="A209" s="29"/>
      <c r="B209" s="145"/>
      <c r="C209" s="146" t="s">
        <v>374</v>
      </c>
      <c r="D209" s="146" t="s">
        <v>172</v>
      </c>
      <c r="E209" s="147" t="s">
        <v>756</v>
      </c>
      <c r="F209" s="148" t="s">
        <v>1047</v>
      </c>
      <c r="G209" s="149" t="s">
        <v>175</v>
      </c>
      <c r="H209" s="150">
        <v>1</v>
      </c>
      <c r="I209" s="151">
        <v>6500</v>
      </c>
      <c r="J209" s="151">
        <f>ROUND(I209*H209,2)</f>
        <v>6500</v>
      </c>
      <c r="K209" s="148" t="s">
        <v>1</v>
      </c>
      <c r="L209" s="30"/>
      <c r="M209" s="152" t="s">
        <v>1</v>
      </c>
      <c r="N209" s="153" t="s">
        <v>44</v>
      </c>
      <c r="O209" s="154">
        <v>0</v>
      </c>
      <c r="P209" s="154">
        <f>O209*H209</f>
        <v>0</v>
      </c>
      <c r="Q209" s="154">
        <v>0</v>
      </c>
      <c r="R209" s="154">
        <f>Q209*H209</f>
        <v>0</v>
      </c>
      <c r="S209" s="154">
        <v>0</v>
      </c>
      <c r="T209" s="155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6" t="s">
        <v>262</v>
      </c>
      <c r="AT209" s="156" t="s">
        <v>172</v>
      </c>
      <c r="AU209" s="156" t="s">
        <v>87</v>
      </c>
      <c r="AY209" s="17" t="s">
        <v>169</v>
      </c>
      <c r="BE209" s="157">
        <f>IF(N209="základní",J209,0)</f>
        <v>6500</v>
      </c>
      <c r="BF209" s="157">
        <f>IF(N209="snížená",J209,0)</f>
        <v>0</v>
      </c>
      <c r="BG209" s="157">
        <f>IF(N209="zákl. přenesená",J209,0)</f>
        <v>0</v>
      </c>
      <c r="BH209" s="157">
        <f>IF(N209="sníž. přenesená",J209,0)</f>
        <v>0</v>
      </c>
      <c r="BI209" s="157">
        <f>IF(N209="nulová",J209,0)</f>
        <v>0</v>
      </c>
      <c r="BJ209" s="17" t="s">
        <v>19</v>
      </c>
      <c r="BK209" s="157">
        <f>ROUND(I209*H209,2)</f>
        <v>6500</v>
      </c>
      <c r="BL209" s="17" t="s">
        <v>262</v>
      </c>
      <c r="BM209" s="156" t="s">
        <v>1048</v>
      </c>
    </row>
    <row r="210" spans="1:65" s="2" customFormat="1" ht="21.75" customHeight="1">
      <c r="A210" s="29"/>
      <c r="B210" s="145"/>
      <c r="C210" s="146" t="s">
        <v>381</v>
      </c>
      <c r="D210" s="146" t="s">
        <v>172</v>
      </c>
      <c r="E210" s="147" t="s">
        <v>760</v>
      </c>
      <c r="F210" s="148" t="s">
        <v>1049</v>
      </c>
      <c r="G210" s="149" t="s">
        <v>175</v>
      </c>
      <c r="H210" s="150">
        <v>1</v>
      </c>
      <c r="I210" s="151">
        <v>26000</v>
      </c>
      <c r="J210" s="151">
        <f>ROUND(I210*H210,2)</f>
        <v>26000</v>
      </c>
      <c r="K210" s="148" t="s">
        <v>1</v>
      </c>
      <c r="L210" s="30"/>
      <c r="M210" s="152" t="s">
        <v>1</v>
      </c>
      <c r="N210" s="153" t="s">
        <v>44</v>
      </c>
      <c r="O210" s="154">
        <v>0</v>
      </c>
      <c r="P210" s="154">
        <f>O210*H210</f>
        <v>0</v>
      </c>
      <c r="Q210" s="154">
        <v>0</v>
      </c>
      <c r="R210" s="154">
        <f>Q210*H210</f>
        <v>0</v>
      </c>
      <c r="S210" s="154">
        <v>0</v>
      </c>
      <c r="T210" s="155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6" t="s">
        <v>262</v>
      </c>
      <c r="AT210" s="156" t="s">
        <v>172</v>
      </c>
      <c r="AU210" s="156" t="s">
        <v>87</v>
      </c>
      <c r="AY210" s="17" t="s">
        <v>169</v>
      </c>
      <c r="BE210" s="157">
        <f>IF(N210="základní",J210,0)</f>
        <v>26000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19</v>
      </c>
      <c r="BK210" s="157">
        <f>ROUND(I210*H210,2)</f>
        <v>26000</v>
      </c>
      <c r="BL210" s="17" t="s">
        <v>262</v>
      </c>
      <c r="BM210" s="156" t="s">
        <v>1050</v>
      </c>
    </row>
    <row r="211" spans="1:65" s="2" customFormat="1" ht="21.75" customHeight="1">
      <c r="A211" s="29"/>
      <c r="B211" s="145"/>
      <c r="C211" s="146" t="s">
        <v>385</v>
      </c>
      <c r="D211" s="146" t="s">
        <v>172</v>
      </c>
      <c r="E211" s="147" t="s">
        <v>763</v>
      </c>
      <c r="F211" s="148" t="s">
        <v>1051</v>
      </c>
      <c r="G211" s="149" t="s">
        <v>175</v>
      </c>
      <c r="H211" s="150">
        <v>1</v>
      </c>
      <c r="I211" s="151">
        <v>32500</v>
      </c>
      <c r="J211" s="151">
        <f>ROUND(I211*H211,2)</f>
        <v>32500</v>
      </c>
      <c r="K211" s="148" t="s">
        <v>1</v>
      </c>
      <c r="L211" s="30"/>
      <c r="M211" s="152" t="s">
        <v>1</v>
      </c>
      <c r="N211" s="153" t="s">
        <v>44</v>
      </c>
      <c r="O211" s="154">
        <v>0</v>
      </c>
      <c r="P211" s="154">
        <f>O211*H211</f>
        <v>0</v>
      </c>
      <c r="Q211" s="154">
        <v>0</v>
      </c>
      <c r="R211" s="154">
        <f>Q211*H211</f>
        <v>0</v>
      </c>
      <c r="S211" s="154">
        <v>0</v>
      </c>
      <c r="T211" s="155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6" t="s">
        <v>262</v>
      </c>
      <c r="AT211" s="156" t="s">
        <v>172</v>
      </c>
      <c r="AU211" s="156" t="s">
        <v>87</v>
      </c>
      <c r="AY211" s="17" t="s">
        <v>169</v>
      </c>
      <c r="BE211" s="157">
        <f>IF(N211="základní",J211,0)</f>
        <v>32500</v>
      </c>
      <c r="BF211" s="157">
        <f>IF(N211="snížená",J211,0)</f>
        <v>0</v>
      </c>
      <c r="BG211" s="157">
        <f>IF(N211="zákl. přenesená",J211,0)</f>
        <v>0</v>
      </c>
      <c r="BH211" s="157">
        <f>IF(N211="sníž. přenesená",J211,0)</f>
        <v>0</v>
      </c>
      <c r="BI211" s="157">
        <f>IF(N211="nulová",J211,0)</f>
        <v>0</v>
      </c>
      <c r="BJ211" s="17" t="s">
        <v>19</v>
      </c>
      <c r="BK211" s="157">
        <f>ROUND(I211*H211,2)</f>
        <v>32500</v>
      </c>
      <c r="BL211" s="17" t="s">
        <v>262</v>
      </c>
      <c r="BM211" s="156" t="s">
        <v>1052</v>
      </c>
    </row>
    <row r="212" spans="1:65" s="12" customFormat="1" ht="25.9" customHeight="1">
      <c r="B212" s="133"/>
      <c r="D212" s="134" t="s">
        <v>78</v>
      </c>
      <c r="E212" s="135" t="s">
        <v>267</v>
      </c>
      <c r="F212" s="135" t="s">
        <v>595</v>
      </c>
      <c r="J212" s="136">
        <f>BK212</f>
        <v>73901.56</v>
      </c>
      <c r="L212" s="133"/>
      <c r="M212" s="137"/>
      <c r="N212" s="138"/>
      <c r="O212" s="138"/>
      <c r="P212" s="139">
        <f>P213</f>
        <v>0</v>
      </c>
      <c r="Q212" s="138"/>
      <c r="R212" s="139">
        <f>R213</f>
        <v>0</v>
      </c>
      <c r="S212" s="138"/>
      <c r="T212" s="140">
        <f>T213</f>
        <v>0</v>
      </c>
      <c r="AR212" s="134" t="s">
        <v>170</v>
      </c>
      <c r="AT212" s="141" t="s">
        <v>78</v>
      </c>
      <c r="AU212" s="141" t="s">
        <v>79</v>
      </c>
      <c r="AY212" s="134" t="s">
        <v>169</v>
      </c>
      <c r="BK212" s="142">
        <f>BK213</f>
        <v>73901.56</v>
      </c>
    </row>
    <row r="213" spans="1:65" s="12" customFormat="1" ht="22.9" customHeight="1">
      <c r="B213" s="133"/>
      <c r="D213" s="134" t="s">
        <v>78</v>
      </c>
      <c r="E213" s="143" t="s">
        <v>596</v>
      </c>
      <c r="F213" s="143" t="s">
        <v>597</v>
      </c>
      <c r="J213" s="144">
        <f>BK213</f>
        <v>73901.56</v>
      </c>
      <c r="L213" s="133"/>
      <c r="M213" s="137"/>
      <c r="N213" s="138"/>
      <c r="O213" s="138"/>
      <c r="P213" s="139">
        <f>P214</f>
        <v>0</v>
      </c>
      <c r="Q213" s="138"/>
      <c r="R213" s="139">
        <f>R214</f>
        <v>0</v>
      </c>
      <c r="S213" s="138"/>
      <c r="T213" s="140">
        <f>T214</f>
        <v>0</v>
      </c>
      <c r="AR213" s="134" t="s">
        <v>170</v>
      </c>
      <c r="AT213" s="141" t="s">
        <v>78</v>
      </c>
      <c r="AU213" s="141" t="s">
        <v>19</v>
      </c>
      <c r="AY213" s="134" t="s">
        <v>169</v>
      </c>
      <c r="BK213" s="142">
        <f>BK214</f>
        <v>73901.56</v>
      </c>
    </row>
    <row r="214" spans="1:65" s="2" customFormat="1" ht="16.5" customHeight="1">
      <c r="A214" s="29"/>
      <c r="B214" s="145"/>
      <c r="C214" s="146" t="s">
        <v>389</v>
      </c>
      <c r="D214" s="146" t="s">
        <v>172</v>
      </c>
      <c r="E214" s="147" t="s">
        <v>599</v>
      </c>
      <c r="F214" s="148" t="s">
        <v>600</v>
      </c>
      <c r="G214" s="149" t="s">
        <v>377</v>
      </c>
      <c r="H214" s="150">
        <v>1</v>
      </c>
      <c r="I214" s="151">
        <v>73901.56</v>
      </c>
      <c r="J214" s="151">
        <f>ROUND(I214*H214,2)</f>
        <v>73901.56</v>
      </c>
      <c r="K214" s="148" t="s">
        <v>1</v>
      </c>
      <c r="L214" s="30"/>
      <c r="M214" s="152" t="s">
        <v>1</v>
      </c>
      <c r="N214" s="153" t="s">
        <v>44</v>
      </c>
      <c r="O214" s="154">
        <v>0</v>
      </c>
      <c r="P214" s="154">
        <f>O214*H214</f>
        <v>0</v>
      </c>
      <c r="Q214" s="154">
        <v>0</v>
      </c>
      <c r="R214" s="154">
        <f>Q214*H214</f>
        <v>0</v>
      </c>
      <c r="S214" s="154">
        <v>0</v>
      </c>
      <c r="T214" s="155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510</v>
      </c>
      <c r="AT214" s="156" t="s">
        <v>172</v>
      </c>
      <c r="AU214" s="156" t="s">
        <v>87</v>
      </c>
      <c r="AY214" s="17" t="s">
        <v>169</v>
      </c>
      <c r="BE214" s="157">
        <f>IF(N214="základní",J214,0)</f>
        <v>73901.56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19</v>
      </c>
      <c r="BK214" s="157">
        <f>ROUND(I214*H214,2)</f>
        <v>73901.56</v>
      </c>
      <c r="BL214" s="17" t="s">
        <v>510</v>
      </c>
      <c r="BM214" s="156" t="s">
        <v>1053</v>
      </c>
    </row>
    <row r="215" spans="1:65" s="12" customFormat="1" ht="25.9" customHeight="1">
      <c r="B215" s="133"/>
      <c r="D215" s="134" t="s">
        <v>78</v>
      </c>
      <c r="E215" s="135" t="s">
        <v>602</v>
      </c>
      <c r="F215" s="135" t="s">
        <v>603</v>
      </c>
      <c r="J215" s="136">
        <f>BK215</f>
        <v>30000</v>
      </c>
      <c r="L215" s="133"/>
      <c r="M215" s="137"/>
      <c r="N215" s="138"/>
      <c r="O215" s="138"/>
      <c r="P215" s="139">
        <f>P216+P218</f>
        <v>0</v>
      </c>
      <c r="Q215" s="138"/>
      <c r="R215" s="139">
        <f>R216+R218</f>
        <v>0</v>
      </c>
      <c r="S215" s="138"/>
      <c r="T215" s="140">
        <f>T216+T218</f>
        <v>0</v>
      </c>
      <c r="AR215" s="134" t="s">
        <v>199</v>
      </c>
      <c r="AT215" s="141" t="s">
        <v>78</v>
      </c>
      <c r="AU215" s="141" t="s">
        <v>79</v>
      </c>
      <c r="AY215" s="134" t="s">
        <v>169</v>
      </c>
      <c r="BK215" s="142">
        <f>BK216+BK218</f>
        <v>30000</v>
      </c>
    </row>
    <row r="216" spans="1:65" s="12" customFormat="1" ht="22.9" customHeight="1">
      <c r="B216" s="133"/>
      <c r="D216" s="134" t="s">
        <v>78</v>
      </c>
      <c r="E216" s="143" t="s">
        <v>604</v>
      </c>
      <c r="F216" s="143" t="s">
        <v>605</v>
      </c>
      <c r="J216" s="144">
        <f>BK216</f>
        <v>15000</v>
      </c>
      <c r="L216" s="133"/>
      <c r="M216" s="137"/>
      <c r="N216" s="138"/>
      <c r="O216" s="138"/>
      <c r="P216" s="139">
        <f>P217</f>
        <v>0</v>
      </c>
      <c r="Q216" s="138"/>
      <c r="R216" s="139">
        <f>R217</f>
        <v>0</v>
      </c>
      <c r="S216" s="138"/>
      <c r="T216" s="140">
        <f>T217</f>
        <v>0</v>
      </c>
      <c r="AR216" s="134" t="s">
        <v>199</v>
      </c>
      <c r="AT216" s="141" t="s">
        <v>78</v>
      </c>
      <c r="AU216" s="141" t="s">
        <v>19</v>
      </c>
      <c r="AY216" s="134" t="s">
        <v>169</v>
      </c>
      <c r="BK216" s="142">
        <f>BK217</f>
        <v>15000</v>
      </c>
    </row>
    <row r="217" spans="1:65" s="2" customFormat="1" ht="16.5" customHeight="1">
      <c r="A217" s="29"/>
      <c r="B217" s="145"/>
      <c r="C217" s="146" t="s">
        <v>395</v>
      </c>
      <c r="D217" s="146" t="s">
        <v>172</v>
      </c>
      <c r="E217" s="147" t="s">
        <v>607</v>
      </c>
      <c r="F217" s="148" t="s">
        <v>605</v>
      </c>
      <c r="G217" s="149" t="s">
        <v>608</v>
      </c>
      <c r="H217" s="150">
        <v>1</v>
      </c>
      <c r="I217" s="151">
        <v>15000</v>
      </c>
      <c r="J217" s="151">
        <f>ROUND(I217*H217,2)</f>
        <v>15000</v>
      </c>
      <c r="K217" s="148" t="s">
        <v>183</v>
      </c>
      <c r="L217" s="30"/>
      <c r="M217" s="152" t="s">
        <v>1</v>
      </c>
      <c r="N217" s="153" t="s">
        <v>44</v>
      </c>
      <c r="O217" s="154">
        <v>0</v>
      </c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6" t="s">
        <v>609</v>
      </c>
      <c r="AT217" s="156" t="s">
        <v>172</v>
      </c>
      <c r="AU217" s="156" t="s">
        <v>87</v>
      </c>
      <c r="AY217" s="17" t="s">
        <v>169</v>
      </c>
      <c r="BE217" s="157">
        <f>IF(N217="základní",J217,0)</f>
        <v>15000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7" t="s">
        <v>19</v>
      </c>
      <c r="BK217" s="157">
        <f>ROUND(I217*H217,2)</f>
        <v>15000</v>
      </c>
      <c r="BL217" s="17" t="s">
        <v>609</v>
      </c>
      <c r="BM217" s="156" t="s">
        <v>1054</v>
      </c>
    </row>
    <row r="218" spans="1:65" s="12" customFormat="1" ht="22.9" customHeight="1">
      <c r="B218" s="133"/>
      <c r="D218" s="134" t="s">
        <v>78</v>
      </c>
      <c r="E218" s="143" t="s">
        <v>611</v>
      </c>
      <c r="F218" s="143" t="s">
        <v>612</v>
      </c>
      <c r="J218" s="144">
        <f>BK218</f>
        <v>15000</v>
      </c>
      <c r="L218" s="133"/>
      <c r="M218" s="137"/>
      <c r="N218" s="138"/>
      <c r="O218" s="138"/>
      <c r="P218" s="139">
        <f>P219</f>
        <v>0</v>
      </c>
      <c r="Q218" s="138"/>
      <c r="R218" s="139">
        <f>R219</f>
        <v>0</v>
      </c>
      <c r="S218" s="138"/>
      <c r="T218" s="140">
        <f>T219</f>
        <v>0</v>
      </c>
      <c r="AR218" s="134" t="s">
        <v>199</v>
      </c>
      <c r="AT218" s="141" t="s">
        <v>78</v>
      </c>
      <c r="AU218" s="141" t="s">
        <v>19</v>
      </c>
      <c r="AY218" s="134" t="s">
        <v>169</v>
      </c>
      <c r="BK218" s="142">
        <f>BK219</f>
        <v>15000</v>
      </c>
    </row>
    <row r="219" spans="1:65" s="2" customFormat="1" ht="16.5" customHeight="1">
      <c r="A219" s="29"/>
      <c r="B219" s="145"/>
      <c r="C219" s="146" t="s">
        <v>399</v>
      </c>
      <c r="D219" s="146" t="s">
        <v>172</v>
      </c>
      <c r="E219" s="147" t="s">
        <v>614</v>
      </c>
      <c r="F219" s="148" t="s">
        <v>612</v>
      </c>
      <c r="G219" s="149" t="s">
        <v>608</v>
      </c>
      <c r="H219" s="150">
        <v>1</v>
      </c>
      <c r="I219" s="151">
        <v>15000</v>
      </c>
      <c r="J219" s="151">
        <f>ROUND(I219*H219,2)</f>
        <v>15000</v>
      </c>
      <c r="K219" s="148" t="s">
        <v>183</v>
      </c>
      <c r="L219" s="30"/>
      <c r="M219" s="188" t="s">
        <v>1</v>
      </c>
      <c r="N219" s="189" t="s">
        <v>44</v>
      </c>
      <c r="O219" s="190">
        <v>0</v>
      </c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609</v>
      </c>
      <c r="AT219" s="156" t="s">
        <v>172</v>
      </c>
      <c r="AU219" s="156" t="s">
        <v>87</v>
      </c>
      <c r="AY219" s="17" t="s">
        <v>169</v>
      </c>
      <c r="BE219" s="157">
        <f>IF(N219="základní",J219,0)</f>
        <v>15000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19</v>
      </c>
      <c r="BK219" s="157">
        <f>ROUND(I219*H219,2)</f>
        <v>15000</v>
      </c>
      <c r="BL219" s="17" t="s">
        <v>609</v>
      </c>
      <c r="BM219" s="156" t="s">
        <v>1055</v>
      </c>
    </row>
    <row r="220" spans="1:65" s="2" customFormat="1" ht="6.95" customHeight="1">
      <c r="A220" s="29"/>
      <c r="B220" s="44"/>
      <c r="C220" s="45"/>
      <c r="D220" s="45"/>
      <c r="E220" s="45"/>
      <c r="F220" s="45"/>
      <c r="G220" s="45"/>
      <c r="H220" s="45"/>
      <c r="I220" s="45"/>
      <c r="J220" s="45"/>
      <c r="K220" s="45"/>
      <c r="L220" s="30"/>
      <c r="M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</sheetData>
  <autoFilter ref="C136:K219" xr:uid="{00000000-0009-0000-0000-000006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7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121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122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23.25" customHeight="1">
      <c r="B7" s="20"/>
      <c r="E7" s="231" t="str">
        <f>'Rekapitulace stavby'!K6</f>
        <v>Bezbariérovost a modernizace odborných učeben fyziky a biologie ZŠ Za Nádražím</v>
      </c>
      <c r="F7" s="232"/>
      <c r="G7" s="232"/>
      <c r="H7" s="232"/>
      <c r="L7" s="20"/>
    </row>
    <row r="8" spans="1:46" s="1" customFormat="1" ht="12" customHeight="1">
      <c r="B8" s="20"/>
      <c r="D8" s="26" t="s">
        <v>123</v>
      </c>
      <c r="L8" s="20"/>
    </row>
    <row r="9" spans="1:46" s="2" customFormat="1" ht="16.5" customHeight="1">
      <c r="A9" s="29"/>
      <c r="B9" s="30"/>
      <c r="C9" s="29"/>
      <c r="D9" s="29"/>
      <c r="E9" s="231" t="s">
        <v>1056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125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5" t="s">
        <v>1057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17</v>
      </c>
      <c r="E13" s="29"/>
      <c r="F13" s="24" t="s">
        <v>1</v>
      </c>
      <c r="G13" s="29"/>
      <c r="H13" s="29"/>
      <c r="I13" s="26" t="s">
        <v>18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4" t="s">
        <v>21</v>
      </c>
      <c r="G14" s="29"/>
      <c r="H14" s="29"/>
      <c r="I14" s="26" t="s">
        <v>22</v>
      </c>
      <c r="J14" s="52" t="str">
        <f>'Rekapitulace stavby'!AN8</f>
        <v>1. 6. 2020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26</v>
      </c>
      <c r="E16" s="29"/>
      <c r="F16" s="29"/>
      <c r="G16" s="29"/>
      <c r="H16" s="29"/>
      <c r="I16" s="26" t="s">
        <v>27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28</v>
      </c>
      <c r="F17" s="29"/>
      <c r="G17" s="29"/>
      <c r="H17" s="29"/>
      <c r="I17" s="26" t="s">
        <v>29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30</v>
      </c>
      <c r="E19" s="29"/>
      <c r="F19" s="29"/>
      <c r="G19" s="29"/>
      <c r="H19" s="29"/>
      <c r="I19" s="26" t="s">
        <v>27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16" t="str">
        <f>'Rekapitulace stavby'!E14</f>
        <v xml:space="preserve"> </v>
      </c>
      <c r="F20" s="216"/>
      <c r="G20" s="216"/>
      <c r="H20" s="216"/>
      <c r="I20" s="26" t="s">
        <v>29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32</v>
      </c>
      <c r="E22" s="29"/>
      <c r="F22" s="29"/>
      <c r="G22" s="29"/>
      <c r="H22" s="29"/>
      <c r="I22" s="26" t="s">
        <v>27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33</v>
      </c>
      <c r="F23" s="29"/>
      <c r="G23" s="29"/>
      <c r="H23" s="29"/>
      <c r="I23" s="26" t="s">
        <v>29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27</v>
      </c>
      <c r="J25" s="24" t="s">
        <v>36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37</v>
      </c>
      <c r="F26" s="29"/>
      <c r="G26" s="29"/>
      <c r="H26" s="29"/>
      <c r="I26" s="26" t="s">
        <v>29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38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18" t="s">
        <v>1</v>
      </c>
      <c r="F29" s="218"/>
      <c r="G29" s="218"/>
      <c r="H29" s="21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ROUND(J124, 2)</f>
        <v>269475.07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ROUND((SUM(BE124:BE178)),  2)</f>
        <v>269475.07</v>
      </c>
      <c r="G35" s="29"/>
      <c r="H35" s="29"/>
      <c r="I35" s="103">
        <v>0.21</v>
      </c>
      <c r="J35" s="102">
        <f>ROUND(((SUM(BE124:BE178))*I35),  2)</f>
        <v>56589.760000000002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ROUND((SUM(BF124:BF178)),  2)</f>
        <v>0</v>
      </c>
      <c r="G36" s="29"/>
      <c r="H36" s="29"/>
      <c r="I36" s="103">
        <v>0.15</v>
      </c>
      <c r="J36" s="102">
        <f>ROUND(((SUM(BF124:BF178))*I36),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ROUND((SUM(BG124:BG178)),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ROUND((SUM(BH124:BH178)),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ROUND((SUM(BI124:BI178)),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326064.83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127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31" t="str">
        <f>E7</f>
        <v>Bezbariérovost a modernizace odborných učeben fyziky a biologie ZŠ Za Nádražím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123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1056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125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5" t="str">
        <f>E11</f>
        <v>SO 09 - Úprava zeleně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20</v>
      </c>
      <c r="D91" s="29"/>
      <c r="E91" s="29"/>
      <c r="F91" s="24" t="str">
        <f>F14</f>
        <v>Český Krumlov</v>
      </c>
      <c r="G91" s="29"/>
      <c r="H91" s="29"/>
      <c r="I91" s="26" t="s">
        <v>22</v>
      </c>
      <c r="J91" s="52" t="str">
        <f>IF(J14="","",J14)</f>
        <v>1. 6. 2020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26</v>
      </c>
      <c r="D93" s="29"/>
      <c r="E93" s="29"/>
      <c r="F93" s="24" t="str">
        <f>E17</f>
        <v>Město Český Krumlov, nám. Svornosti 1</v>
      </c>
      <c r="G93" s="29"/>
      <c r="H93" s="29"/>
      <c r="I93" s="26" t="s">
        <v>32</v>
      </c>
      <c r="J93" s="27" t="str">
        <f>E23</f>
        <v>WÍZNER AA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30</v>
      </c>
      <c r="D94" s="29"/>
      <c r="E94" s="29"/>
      <c r="F94" s="24" t="str">
        <f>IF(E20="","",E20)</f>
        <v xml:space="preserve"> </v>
      </c>
      <c r="G94" s="29"/>
      <c r="H94" s="29"/>
      <c r="I94" s="26" t="s">
        <v>35</v>
      </c>
      <c r="J94" s="27" t="str">
        <f>E26</f>
        <v>Filip Šimek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128</v>
      </c>
      <c r="D96" s="104"/>
      <c r="E96" s="104"/>
      <c r="F96" s="104"/>
      <c r="G96" s="104"/>
      <c r="H96" s="104"/>
      <c r="I96" s="104"/>
      <c r="J96" s="113" t="s">
        <v>129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130</v>
      </c>
      <c r="D98" s="29"/>
      <c r="E98" s="29"/>
      <c r="F98" s="29"/>
      <c r="G98" s="29"/>
      <c r="H98" s="29"/>
      <c r="I98" s="29"/>
      <c r="J98" s="68">
        <f>J124</f>
        <v>269475.07000000007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131</v>
      </c>
    </row>
    <row r="99" spans="1:47" s="9" customFormat="1" ht="24.95" customHeight="1">
      <c r="B99" s="115"/>
      <c r="D99" s="116" t="s">
        <v>1058</v>
      </c>
      <c r="E99" s="117"/>
      <c r="F99" s="117"/>
      <c r="G99" s="117"/>
      <c r="H99" s="117"/>
      <c r="I99" s="117"/>
      <c r="J99" s="118">
        <f>J125</f>
        <v>10985.599999999999</v>
      </c>
      <c r="L99" s="115"/>
    </row>
    <row r="100" spans="1:47" s="9" customFormat="1" ht="24.95" customHeight="1">
      <c r="B100" s="115"/>
      <c r="D100" s="116" t="s">
        <v>1059</v>
      </c>
      <c r="E100" s="117"/>
      <c r="F100" s="117"/>
      <c r="G100" s="117"/>
      <c r="H100" s="117"/>
      <c r="I100" s="117"/>
      <c r="J100" s="118">
        <f>J137</f>
        <v>213574.47000000003</v>
      </c>
      <c r="L100" s="115"/>
    </row>
    <row r="101" spans="1:47" s="9" customFormat="1" ht="24.95" customHeight="1">
      <c r="B101" s="115"/>
      <c r="D101" s="116" t="s">
        <v>132</v>
      </c>
      <c r="E101" s="117"/>
      <c r="F101" s="117"/>
      <c r="G101" s="117"/>
      <c r="H101" s="117"/>
      <c r="I101" s="117"/>
      <c r="J101" s="118">
        <f>J166</f>
        <v>44915</v>
      </c>
      <c r="L101" s="115"/>
    </row>
    <row r="102" spans="1:47" s="10" customFormat="1" ht="19.899999999999999" customHeight="1">
      <c r="B102" s="119"/>
      <c r="D102" s="120" t="s">
        <v>1060</v>
      </c>
      <c r="E102" s="121"/>
      <c r="F102" s="121"/>
      <c r="G102" s="121"/>
      <c r="H102" s="121"/>
      <c r="I102" s="121"/>
      <c r="J102" s="122">
        <f>J167</f>
        <v>44915</v>
      </c>
      <c r="L102" s="119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21" t="s">
        <v>154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6" t="s">
        <v>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23.25" customHeight="1">
      <c r="A112" s="29"/>
      <c r="B112" s="30"/>
      <c r="C112" s="29"/>
      <c r="D112" s="29"/>
      <c r="E112" s="231" t="str">
        <f>E7</f>
        <v>Bezbariérovost a modernizace odborných učeben fyziky a biologie ZŠ Za Nádražím</v>
      </c>
      <c r="F112" s="232"/>
      <c r="G112" s="232"/>
      <c r="H112" s="232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1" customFormat="1" ht="12" customHeight="1">
      <c r="B113" s="20"/>
      <c r="C113" s="26" t="s">
        <v>123</v>
      </c>
      <c r="L113" s="20"/>
    </row>
    <row r="114" spans="1:65" s="2" customFormat="1" ht="16.5" customHeight="1">
      <c r="A114" s="29"/>
      <c r="B114" s="30"/>
      <c r="C114" s="29"/>
      <c r="D114" s="29"/>
      <c r="E114" s="231" t="s">
        <v>1056</v>
      </c>
      <c r="F114" s="230"/>
      <c r="G114" s="230"/>
      <c r="H114" s="230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6" t="s">
        <v>125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25" t="str">
        <f>E11</f>
        <v>SO 09 - Úprava zeleně</v>
      </c>
      <c r="F116" s="230"/>
      <c r="G116" s="230"/>
      <c r="H116" s="230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6" t="s">
        <v>20</v>
      </c>
      <c r="D118" s="29"/>
      <c r="E118" s="29"/>
      <c r="F118" s="24" t="str">
        <f>F14</f>
        <v>Český Krumlov</v>
      </c>
      <c r="G118" s="29"/>
      <c r="H118" s="29"/>
      <c r="I118" s="26" t="s">
        <v>22</v>
      </c>
      <c r="J118" s="52" t="str">
        <f>IF(J14="","",J14)</f>
        <v>1. 6. 2020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26</v>
      </c>
      <c r="D120" s="29"/>
      <c r="E120" s="29"/>
      <c r="F120" s="24" t="str">
        <f>E17</f>
        <v>Město Český Krumlov, nám. Svornosti 1</v>
      </c>
      <c r="G120" s="29"/>
      <c r="H120" s="29"/>
      <c r="I120" s="26" t="s">
        <v>32</v>
      </c>
      <c r="J120" s="27" t="str">
        <f>E23</f>
        <v>WÍZNER AA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6" t="s">
        <v>30</v>
      </c>
      <c r="D121" s="29"/>
      <c r="E121" s="29"/>
      <c r="F121" s="24" t="str">
        <f>IF(E20="","",E20)</f>
        <v xml:space="preserve"> </v>
      </c>
      <c r="G121" s="29"/>
      <c r="H121" s="29"/>
      <c r="I121" s="26" t="s">
        <v>35</v>
      </c>
      <c r="J121" s="27" t="str">
        <f>E26</f>
        <v>Filip Šimek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3"/>
      <c r="B123" s="124"/>
      <c r="C123" s="125" t="s">
        <v>155</v>
      </c>
      <c r="D123" s="126" t="s">
        <v>64</v>
      </c>
      <c r="E123" s="126" t="s">
        <v>60</v>
      </c>
      <c r="F123" s="126" t="s">
        <v>61</v>
      </c>
      <c r="G123" s="126" t="s">
        <v>156</v>
      </c>
      <c r="H123" s="126" t="s">
        <v>157</v>
      </c>
      <c r="I123" s="126" t="s">
        <v>158</v>
      </c>
      <c r="J123" s="126" t="s">
        <v>129</v>
      </c>
      <c r="K123" s="127" t="s">
        <v>159</v>
      </c>
      <c r="L123" s="128"/>
      <c r="M123" s="59" t="s">
        <v>1</v>
      </c>
      <c r="N123" s="60" t="s">
        <v>43</v>
      </c>
      <c r="O123" s="60" t="s">
        <v>160</v>
      </c>
      <c r="P123" s="60" t="s">
        <v>161</v>
      </c>
      <c r="Q123" s="60" t="s">
        <v>162</v>
      </c>
      <c r="R123" s="60" t="s">
        <v>163</v>
      </c>
      <c r="S123" s="60" t="s">
        <v>164</v>
      </c>
      <c r="T123" s="61" t="s">
        <v>165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5" s="2" customFormat="1" ht="22.9" customHeight="1">
      <c r="A124" s="29"/>
      <c r="B124" s="30"/>
      <c r="C124" s="66" t="s">
        <v>166</v>
      </c>
      <c r="D124" s="29"/>
      <c r="E124" s="29"/>
      <c r="F124" s="29"/>
      <c r="G124" s="29"/>
      <c r="H124" s="29"/>
      <c r="I124" s="29"/>
      <c r="J124" s="129">
        <f>BK124</f>
        <v>269475.07000000007</v>
      </c>
      <c r="K124" s="29"/>
      <c r="L124" s="30"/>
      <c r="M124" s="62"/>
      <c r="N124" s="53"/>
      <c r="O124" s="63"/>
      <c r="P124" s="130">
        <f>P125+P137+P166</f>
        <v>141.425196</v>
      </c>
      <c r="Q124" s="63"/>
      <c r="R124" s="130">
        <f>R125+R137+R166</f>
        <v>0</v>
      </c>
      <c r="S124" s="63"/>
      <c r="T124" s="131">
        <f>T125+T137+T166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78</v>
      </c>
      <c r="AU124" s="17" t="s">
        <v>131</v>
      </c>
      <c r="BK124" s="132">
        <f>BK125+BK137+BK166</f>
        <v>269475.07000000007</v>
      </c>
    </row>
    <row r="125" spans="1:65" s="12" customFormat="1" ht="25.9" customHeight="1">
      <c r="B125" s="133"/>
      <c r="D125" s="134" t="s">
        <v>78</v>
      </c>
      <c r="E125" s="135" t="s">
        <v>87</v>
      </c>
      <c r="F125" s="135" t="s">
        <v>1061</v>
      </c>
      <c r="J125" s="136">
        <f>BK125</f>
        <v>10985.599999999999</v>
      </c>
      <c r="L125" s="133"/>
      <c r="M125" s="137"/>
      <c r="N125" s="138"/>
      <c r="O125" s="138"/>
      <c r="P125" s="139">
        <f>SUM(P126:P136)</f>
        <v>0.94286000000000003</v>
      </c>
      <c r="Q125" s="138"/>
      <c r="R125" s="139">
        <f>SUM(R126:R136)</f>
        <v>0</v>
      </c>
      <c r="S125" s="138"/>
      <c r="T125" s="140">
        <f>SUM(T126:T136)</f>
        <v>0</v>
      </c>
      <c r="AR125" s="134" t="s">
        <v>19</v>
      </c>
      <c r="AT125" s="141" t="s">
        <v>78</v>
      </c>
      <c r="AU125" s="141" t="s">
        <v>79</v>
      </c>
      <c r="AY125" s="134" t="s">
        <v>169</v>
      </c>
      <c r="BK125" s="142">
        <f>SUM(BK126:BK136)</f>
        <v>10985.599999999999</v>
      </c>
    </row>
    <row r="126" spans="1:65" s="2" customFormat="1" ht="16.5" customHeight="1">
      <c r="A126" s="29"/>
      <c r="B126" s="145"/>
      <c r="C126" s="146" t="s">
        <v>19</v>
      </c>
      <c r="D126" s="146" t="s">
        <v>172</v>
      </c>
      <c r="E126" s="147" t="s">
        <v>1062</v>
      </c>
      <c r="F126" s="148" t="s">
        <v>1063</v>
      </c>
      <c r="G126" s="149" t="s">
        <v>1064</v>
      </c>
      <c r="H126" s="150">
        <v>1</v>
      </c>
      <c r="I126" s="151">
        <v>7150</v>
      </c>
      <c r="J126" s="151">
        <f t="shared" ref="J126:J136" si="0">ROUND(I126*H126,2)</f>
        <v>7150</v>
      </c>
      <c r="K126" s="148" t="s">
        <v>1</v>
      </c>
      <c r="L126" s="30"/>
      <c r="M126" s="152" t="s">
        <v>1</v>
      </c>
      <c r="N126" s="153" t="s">
        <v>44</v>
      </c>
      <c r="O126" s="154">
        <v>0</v>
      </c>
      <c r="P126" s="154">
        <f t="shared" ref="P126:P136" si="1">O126*H126</f>
        <v>0</v>
      </c>
      <c r="Q126" s="154">
        <v>0</v>
      </c>
      <c r="R126" s="154">
        <f t="shared" ref="R126:R136" si="2">Q126*H126</f>
        <v>0</v>
      </c>
      <c r="S126" s="154">
        <v>0</v>
      </c>
      <c r="T126" s="155">
        <f t="shared" ref="T126:T136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177</v>
      </c>
      <c r="AT126" s="156" t="s">
        <v>172</v>
      </c>
      <c r="AU126" s="156" t="s">
        <v>19</v>
      </c>
      <c r="AY126" s="17" t="s">
        <v>169</v>
      </c>
      <c r="BE126" s="157">
        <f t="shared" ref="BE126:BE136" si="4">IF(N126="základní",J126,0)</f>
        <v>7150</v>
      </c>
      <c r="BF126" s="157">
        <f t="shared" ref="BF126:BF136" si="5">IF(N126="snížená",J126,0)</f>
        <v>0</v>
      </c>
      <c r="BG126" s="157">
        <f t="shared" ref="BG126:BG136" si="6">IF(N126="zákl. přenesená",J126,0)</f>
        <v>0</v>
      </c>
      <c r="BH126" s="157">
        <f t="shared" ref="BH126:BH136" si="7">IF(N126="sníž. přenesená",J126,0)</f>
        <v>0</v>
      </c>
      <c r="BI126" s="157">
        <f t="shared" ref="BI126:BI136" si="8">IF(N126="nulová",J126,0)</f>
        <v>0</v>
      </c>
      <c r="BJ126" s="17" t="s">
        <v>19</v>
      </c>
      <c r="BK126" s="157">
        <f t="shared" ref="BK126:BK136" si="9">ROUND(I126*H126,2)</f>
        <v>7150</v>
      </c>
      <c r="BL126" s="17" t="s">
        <v>177</v>
      </c>
      <c r="BM126" s="156" t="s">
        <v>1065</v>
      </c>
    </row>
    <row r="127" spans="1:65" s="2" customFormat="1" ht="16.5" customHeight="1">
      <c r="A127" s="29"/>
      <c r="B127" s="145"/>
      <c r="C127" s="146" t="s">
        <v>87</v>
      </c>
      <c r="D127" s="146" t="s">
        <v>172</v>
      </c>
      <c r="E127" s="147" t="s">
        <v>1066</v>
      </c>
      <c r="F127" s="148" t="s">
        <v>1067</v>
      </c>
      <c r="G127" s="149" t="s">
        <v>175</v>
      </c>
      <c r="H127" s="150">
        <v>1</v>
      </c>
      <c r="I127" s="151">
        <v>1560</v>
      </c>
      <c r="J127" s="151">
        <f t="shared" si="0"/>
        <v>1560</v>
      </c>
      <c r="K127" s="148" t="s">
        <v>1</v>
      </c>
      <c r="L127" s="30"/>
      <c r="M127" s="152" t="s">
        <v>1</v>
      </c>
      <c r="N127" s="153" t="s">
        <v>44</v>
      </c>
      <c r="O127" s="154">
        <v>0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177</v>
      </c>
      <c r="AT127" s="156" t="s">
        <v>172</v>
      </c>
      <c r="AU127" s="156" t="s">
        <v>19</v>
      </c>
      <c r="AY127" s="17" t="s">
        <v>169</v>
      </c>
      <c r="BE127" s="157">
        <f t="shared" si="4"/>
        <v>1560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7" t="s">
        <v>19</v>
      </c>
      <c r="BK127" s="157">
        <f t="shared" si="9"/>
        <v>1560</v>
      </c>
      <c r="BL127" s="17" t="s">
        <v>177</v>
      </c>
      <c r="BM127" s="156" t="s">
        <v>1068</v>
      </c>
    </row>
    <row r="128" spans="1:65" s="2" customFormat="1" ht="21.75" customHeight="1">
      <c r="A128" s="29"/>
      <c r="B128" s="145"/>
      <c r="C128" s="146" t="s">
        <v>170</v>
      </c>
      <c r="D128" s="146" t="s">
        <v>172</v>
      </c>
      <c r="E128" s="147" t="s">
        <v>1069</v>
      </c>
      <c r="F128" s="148" t="s">
        <v>1070</v>
      </c>
      <c r="G128" s="149" t="s">
        <v>175</v>
      </c>
      <c r="H128" s="150">
        <v>1</v>
      </c>
      <c r="I128" s="151">
        <v>975</v>
      </c>
      <c r="J128" s="151">
        <f t="shared" si="0"/>
        <v>975</v>
      </c>
      <c r="K128" s="148" t="s">
        <v>1</v>
      </c>
      <c r="L128" s="30"/>
      <c r="M128" s="152" t="s">
        <v>1</v>
      </c>
      <c r="N128" s="153" t="s">
        <v>44</v>
      </c>
      <c r="O128" s="154">
        <v>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177</v>
      </c>
      <c r="AT128" s="156" t="s">
        <v>172</v>
      </c>
      <c r="AU128" s="156" t="s">
        <v>19</v>
      </c>
      <c r="AY128" s="17" t="s">
        <v>169</v>
      </c>
      <c r="BE128" s="157">
        <f t="shared" si="4"/>
        <v>975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7" t="s">
        <v>19</v>
      </c>
      <c r="BK128" s="157">
        <f t="shared" si="9"/>
        <v>975</v>
      </c>
      <c r="BL128" s="17" t="s">
        <v>177</v>
      </c>
      <c r="BM128" s="156" t="s">
        <v>1071</v>
      </c>
    </row>
    <row r="129" spans="1:65" s="2" customFormat="1" ht="16.5" customHeight="1">
      <c r="A129" s="29"/>
      <c r="B129" s="145"/>
      <c r="C129" s="146" t="s">
        <v>177</v>
      </c>
      <c r="D129" s="146" t="s">
        <v>172</v>
      </c>
      <c r="E129" s="147" t="s">
        <v>1072</v>
      </c>
      <c r="F129" s="148" t="s">
        <v>1073</v>
      </c>
      <c r="G129" s="149" t="s">
        <v>189</v>
      </c>
      <c r="H129" s="150">
        <v>1</v>
      </c>
      <c r="I129" s="151">
        <v>41</v>
      </c>
      <c r="J129" s="151">
        <f t="shared" si="0"/>
        <v>41</v>
      </c>
      <c r="K129" s="148" t="s">
        <v>1</v>
      </c>
      <c r="L129" s="30"/>
      <c r="M129" s="152" t="s">
        <v>1</v>
      </c>
      <c r="N129" s="153" t="s">
        <v>44</v>
      </c>
      <c r="O129" s="154">
        <v>0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177</v>
      </c>
      <c r="AT129" s="156" t="s">
        <v>172</v>
      </c>
      <c r="AU129" s="156" t="s">
        <v>19</v>
      </c>
      <c r="AY129" s="17" t="s">
        <v>169</v>
      </c>
      <c r="BE129" s="157">
        <f t="shared" si="4"/>
        <v>41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7" t="s">
        <v>19</v>
      </c>
      <c r="BK129" s="157">
        <f t="shared" si="9"/>
        <v>41</v>
      </c>
      <c r="BL129" s="17" t="s">
        <v>177</v>
      </c>
      <c r="BM129" s="156" t="s">
        <v>1074</v>
      </c>
    </row>
    <row r="130" spans="1:65" s="2" customFormat="1" ht="16.5" customHeight="1">
      <c r="A130" s="29"/>
      <c r="B130" s="145"/>
      <c r="C130" s="146" t="s">
        <v>199</v>
      </c>
      <c r="D130" s="146" t="s">
        <v>172</v>
      </c>
      <c r="E130" s="147" t="s">
        <v>1075</v>
      </c>
      <c r="F130" s="148" t="s">
        <v>1076</v>
      </c>
      <c r="G130" s="149" t="s">
        <v>182</v>
      </c>
      <c r="H130" s="150">
        <v>0.01</v>
      </c>
      <c r="I130" s="151">
        <v>36000</v>
      </c>
      <c r="J130" s="151">
        <f t="shared" si="0"/>
        <v>360</v>
      </c>
      <c r="K130" s="148" t="s">
        <v>183</v>
      </c>
      <c r="L130" s="30"/>
      <c r="M130" s="152" t="s">
        <v>1</v>
      </c>
      <c r="N130" s="153" t="s">
        <v>44</v>
      </c>
      <c r="O130" s="154">
        <v>94.286000000000001</v>
      </c>
      <c r="P130" s="154">
        <f t="shared" si="1"/>
        <v>0.94286000000000003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177</v>
      </c>
      <c r="AT130" s="156" t="s">
        <v>172</v>
      </c>
      <c r="AU130" s="156" t="s">
        <v>19</v>
      </c>
      <c r="AY130" s="17" t="s">
        <v>169</v>
      </c>
      <c r="BE130" s="157">
        <f t="shared" si="4"/>
        <v>360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19</v>
      </c>
      <c r="BK130" s="157">
        <f t="shared" si="9"/>
        <v>360</v>
      </c>
      <c r="BL130" s="17" t="s">
        <v>177</v>
      </c>
      <c r="BM130" s="156" t="s">
        <v>1077</v>
      </c>
    </row>
    <row r="131" spans="1:65" s="2" customFormat="1" ht="16.5" customHeight="1">
      <c r="A131" s="29"/>
      <c r="B131" s="145"/>
      <c r="C131" s="146" t="s">
        <v>204</v>
      </c>
      <c r="D131" s="146" t="s">
        <v>172</v>
      </c>
      <c r="E131" s="147" t="s">
        <v>1078</v>
      </c>
      <c r="F131" s="148" t="s">
        <v>1079</v>
      </c>
      <c r="G131" s="149" t="s">
        <v>1080</v>
      </c>
      <c r="H131" s="150">
        <v>0.3</v>
      </c>
      <c r="I131" s="151">
        <v>1560</v>
      </c>
      <c r="J131" s="151">
        <f t="shared" si="0"/>
        <v>468</v>
      </c>
      <c r="K131" s="148" t="s">
        <v>1</v>
      </c>
      <c r="L131" s="30"/>
      <c r="M131" s="152" t="s">
        <v>1</v>
      </c>
      <c r="N131" s="153" t="s">
        <v>44</v>
      </c>
      <c r="O131" s="154">
        <v>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177</v>
      </c>
      <c r="AT131" s="156" t="s">
        <v>172</v>
      </c>
      <c r="AU131" s="156" t="s">
        <v>19</v>
      </c>
      <c r="AY131" s="17" t="s">
        <v>169</v>
      </c>
      <c r="BE131" s="157">
        <f t="shared" si="4"/>
        <v>468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19</v>
      </c>
      <c r="BK131" s="157">
        <f t="shared" si="9"/>
        <v>468</v>
      </c>
      <c r="BL131" s="17" t="s">
        <v>177</v>
      </c>
      <c r="BM131" s="156" t="s">
        <v>1081</v>
      </c>
    </row>
    <row r="132" spans="1:65" s="2" customFormat="1" ht="16.5" customHeight="1">
      <c r="A132" s="29"/>
      <c r="B132" s="145"/>
      <c r="C132" s="146" t="s">
        <v>210</v>
      </c>
      <c r="D132" s="146" t="s">
        <v>172</v>
      </c>
      <c r="E132" s="147" t="s">
        <v>1082</v>
      </c>
      <c r="F132" s="148" t="s">
        <v>1083</v>
      </c>
      <c r="G132" s="149" t="s">
        <v>1064</v>
      </c>
      <c r="H132" s="150">
        <v>5</v>
      </c>
      <c r="I132" s="151">
        <v>1.3</v>
      </c>
      <c r="J132" s="151">
        <f t="shared" si="0"/>
        <v>6.5</v>
      </c>
      <c r="K132" s="148" t="s">
        <v>1</v>
      </c>
      <c r="L132" s="30"/>
      <c r="M132" s="152" t="s">
        <v>1</v>
      </c>
      <c r="N132" s="153" t="s">
        <v>44</v>
      </c>
      <c r="O132" s="154">
        <v>0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177</v>
      </c>
      <c r="AT132" s="156" t="s">
        <v>172</v>
      </c>
      <c r="AU132" s="156" t="s">
        <v>19</v>
      </c>
      <c r="AY132" s="17" t="s">
        <v>169</v>
      </c>
      <c r="BE132" s="157">
        <f t="shared" si="4"/>
        <v>6.5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19</v>
      </c>
      <c r="BK132" s="157">
        <f t="shared" si="9"/>
        <v>6.5</v>
      </c>
      <c r="BL132" s="17" t="s">
        <v>177</v>
      </c>
      <c r="BM132" s="156" t="s">
        <v>1084</v>
      </c>
    </row>
    <row r="133" spans="1:65" s="2" customFormat="1" ht="16.5" customHeight="1">
      <c r="A133" s="29"/>
      <c r="B133" s="145"/>
      <c r="C133" s="146" t="s">
        <v>218</v>
      </c>
      <c r="D133" s="146" t="s">
        <v>172</v>
      </c>
      <c r="E133" s="147" t="s">
        <v>1085</v>
      </c>
      <c r="F133" s="148" t="s">
        <v>1086</v>
      </c>
      <c r="G133" s="149" t="s">
        <v>1087</v>
      </c>
      <c r="H133" s="150">
        <v>1</v>
      </c>
      <c r="I133" s="151">
        <v>66.3</v>
      </c>
      <c r="J133" s="151">
        <f t="shared" si="0"/>
        <v>66.3</v>
      </c>
      <c r="K133" s="148" t="s">
        <v>1</v>
      </c>
      <c r="L133" s="30"/>
      <c r="M133" s="152" t="s">
        <v>1</v>
      </c>
      <c r="N133" s="153" t="s">
        <v>44</v>
      </c>
      <c r="O133" s="154">
        <v>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177</v>
      </c>
      <c r="AT133" s="156" t="s">
        <v>172</v>
      </c>
      <c r="AU133" s="156" t="s">
        <v>19</v>
      </c>
      <c r="AY133" s="17" t="s">
        <v>169</v>
      </c>
      <c r="BE133" s="157">
        <f t="shared" si="4"/>
        <v>66.3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19</v>
      </c>
      <c r="BK133" s="157">
        <f t="shared" si="9"/>
        <v>66.3</v>
      </c>
      <c r="BL133" s="17" t="s">
        <v>177</v>
      </c>
      <c r="BM133" s="156" t="s">
        <v>1088</v>
      </c>
    </row>
    <row r="134" spans="1:65" s="2" customFormat="1" ht="16.5" customHeight="1">
      <c r="A134" s="29"/>
      <c r="B134" s="145"/>
      <c r="C134" s="146" t="s">
        <v>223</v>
      </c>
      <c r="D134" s="146" t="s">
        <v>172</v>
      </c>
      <c r="E134" s="147" t="s">
        <v>1089</v>
      </c>
      <c r="F134" s="148" t="s">
        <v>1090</v>
      </c>
      <c r="G134" s="149" t="s">
        <v>1064</v>
      </c>
      <c r="H134" s="150">
        <v>3</v>
      </c>
      <c r="I134" s="151">
        <v>84.5</v>
      </c>
      <c r="J134" s="151">
        <f t="shared" si="0"/>
        <v>253.5</v>
      </c>
      <c r="K134" s="148" t="s">
        <v>1</v>
      </c>
      <c r="L134" s="30"/>
      <c r="M134" s="152" t="s">
        <v>1</v>
      </c>
      <c r="N134" s="153" t="s">
        <v>44</v>
      </c>
      <c r="O134" s="154">
        <v>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177</v>
      </c>
      <c r="AT134" s="156" t="s">
        <v>172</v>
      </c>
      <c r="AU134" s="156" t="s">
        <v>19</v>
      </c>
      <c r="AY134" s="17" t="s">
        <v>169</v>
      </c>
      <c r="BE134" s="157">
        <f t="shared" si="4"/>
        <v>253.5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19</v>
      </c>
      <c r="BK134" s="157">
        <f t="shared" si="9"/>
        <v>253.5</v>
      </c>
      <c r="BL134" s="17" t="s">
        <v>177</v>
      </c>
      <c r="BM134" s="156" t="s">
        <v>1091</v>
      </c>
    </row>
    <row r="135" spans="1:65" s="2" customFormat="1" ht="16.5" customHeight="1">
      <c r="A135" s="29"/>
      <c r="B135" s="145"/>
      <c r="C135" s="146" t="s">
        <v>24</v>
      </c>
      <c r="D135" s="146" t="s">
        <v>172</v>
      </c>
      <c r="E135" s="147" t="s">
        <v>1092</v>
      </c>
      <c r="F135" s="148" t="s">
        <v>1093</v>
      </c>
      <c r="G135" s="149" t="s">
        <v>1064</v>
      </c>
      <c r="H135" s="150">
        <v>3</v>
      </c>
      <c r="I135" s="151">
        <v>19.5</v>
      </c>
      <c r="J135" s="151">
        <f t="shared" si="0"/>
        <v>58.5</v>
      </c>
      <c r="K135" s="148" t="s">
        <v>1</v>
      </c>
      <c r="L135" s="30"/>
      <c r="M135" s="152" t="s">
        <v>1</v>
      </c>
      <c r="N135" s="153" t="s">
        <v>44</v>
      </c>
      <c r="O135" s="154">
        <v>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177</v>
      </c>
      <c r="AT135" s="156" t="s">
        <v>172</v>
      </c>
      <c r="AU135" s="156" t="s">
        <v>19</v>
      </c>
      <c r="AY135" s="17" t="s">
        <v>169</v>
      </c>
      <c r="BE135" s="157">
        <f t="shared" si="4"/>
        <v>58.5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19</v>
      </c>
      <c r="BK135" s="157">
        <f t="shared" si="9"/>
        <v>58.5</v>
      </c>
      <c r="BL135" s="17" t="s">
        <v>177</v>
      </c>
      <c r="BM135" s="156" t="s">
        <v>1094</v>
      </c>
    </row>
    <row r="136" spans="1:65" s="2" customFormat="1" ht="16.5" customHeight="1">
      <c r="A136" s="29"/>
      <c r="B136" s="145"/>
      <c r="C136" s="146" t="s">
        <v>232</v>
      </c>
      <c r="D136" s="146" t="s">
        <v>172</v>
      </c>
      <c r="E136" s="147" t="s">
        <v>1095</v>
      </c>
      <c r="F136" s="148" t="s">
        <v>1096</v>
      </c>
      <c r="G136" s="149" t="s">
        <v>267</v>
      </c>
      <c r="H136" s="150">
        <v>3</v>
      </c>
      <c r="I136" s="151">
        <v>15.6</v>
      </c>
      <c r="J136" s="151">
        <f t="shared" si="0"/>
        <v>46.8</v>
      </c>
      <c r="K136" s="148" t="s">
        <v>1</v>
      </c>
      <c r="L136" s="30"/>
      <c r="M136" s="152" t="s">
        <v>1</v>
      </c>
      <c r="N136" s="153" t="s">
        <v>44</v>
      </c>
      <c r="O136" s="154">
        <v>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177</v>
      </c>
      <c r="AT136" s="156" t="s">
        <v>172</v>
      </c>
      <c r="AU136" s="156" t="s">
        <v>19</v>
      </c>
      <c r="AY136" s="17" t="s">
        <v>169</v>
      </c>
      <c r="BE136" s="157">
        <f t="shared" si="4"/>
        <v>46.8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19</v>
      </c>
      <c r="BK136" s="157">
        <f t="shared" si="9"/>
        <v>46.8</v>
      </c>
      <c r="BL136" s="17" t="s">
        <v>177</v>
      </c>
      <c r="BM136" s="156" t="s">
        <v>1097</v>
      </c>
    </row>
    <row r="137" spans="1:65" s="12" customFormat="1" ht="25.9" customHeight="1">
      <c r="B137" s="133"/>
      <c r="D137" s="134" t="s">
        <v>78</v>
      </c>
      <c r="E137" s="135" t="s">
        <v>170</v>
      </c>
      <c r="F137" s="135" t="s">
        <v>1098</v>
      </c>
      <c r="J137" s="136">
        <f>BK137</f>
        <v>213574.47000000003</v>
      </c>
      <c r="L137" s="133"/>
      <c r="M137" s="137"/>
      <c r="N137" s="138"/>
      <c r="O137" s="138"/>
      <c r="P137" s="139">
        <f>SUM(P138:P165)</f>
        <v>101.348336</v>
      </c>
      <c r="Q137" s="138"/>
      <c r="R137" s="139">
        <f>SUM(R138:R165)</f>
        <v>0</v>
      </c>
      <c r="S137" s="138"/>
      <c r="T137" s="140">
        <f>SUM(T138:T165)</f>
        <v>0</v>
      </c>
      <c r="AR137" s="134" t="s">
        <v>19</v>
      </c>
      <c r="AT137" s="141" t="s">
        <v>78</v>
      </c>
      <c r="AU137" s="141" t="s">
        <v>79</v>
      </c>
      <c r="AY137" s="134" t="s">
        <v>169</v>
      </c>
      <c r="BK137" s="142">
        <f>SUM(BK138:BK165)</f>
        <v>213574.47000000003</v>
      </c>
    </row>
    <row r="138" spans="1:65" s="2" customFormat="1" ht="16.5" customHeight="1">
      <c r="A138" s="29"/>
      <c r="B138" s="145"/>
      <c r="C138" s="146" t="s">
        <v>238</v>
      </c>
      <c r="D138" s="146" t="s">
        <v>172</v>
      </c>
      <c r="E138" s="147" t="s">
        <v>1099</v>
      </c>
      <c r="F138" s="148" t="s">
        <v>1100</v>
      </c>
      <c r="G138" s="149" t="s">
        <v>189</v>
      </c>
      <c r="H138" s="150">
        <v>293.88</v>
      </c>
      <c r="I138" s="151">
        <v>39</v>
      </c>
      <c r="J138" s="151">
        <f t="shared" ref="J138:J165" si="10">ROUND(I138*H138,2)</f>
        <v>11461.32</v>
      </c>
      <c r="K138" s="148" t="s">
        <v>1</v>
      </c>
      <c r="L138" s="30"/>
      <c r="M138" s="152" t="s">
        <v>1</v>
      </c>
      <c r="N138" s="153" t="s">
        <v>44</v>
      </c>
      <c r="O138" s="154">
        <v>0</v>
      </c>
      <c r="P138" s="154">
        <f t="shared" ref="P138:P165" si="11">O138*H138</f>
        <v>0</v>
      </c>
      <c r="Q138" s="154">
        <v>0</v>
      </c>
      <c r="R138" s="154">
        <f t="shared" ref="R138:R165" si="12">Q138*H138</f>
        <v>0</v>
      </c>
      <c r="S138" s="154">
        <v>0</v>
      </c>
      <c r="T138" s="155">
        <f t="shared" ref="T138:T165" si="1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177</v>
      </c>
      <c r="AT138" s="156" t="s">
        <v>172</v>
      </c>
      <c r="AU138" s="156" t="s">
        <v>19</v>
      </c>
      <c r="AY138" s="17" t="s">
        <v>169</v>
      </c>
      <c r="BE138" s="157">
        <f t="shared" ref="BE138:BE165" si="14">IF(N138="základní",J138,0)</f>
        <v>11461.32</v>
      </c>
      <c r="BF138" s="157">
        <f t="shared" ref="BF138:BF165" si="15">IF(N138="snížená",J138,0)</f>
        <v>0</v>
      </c>
      <c r="BG138" s="157">
        <f t="shared" ref="BG138:BG165" si="16">IF(N138="zákl. přenesená",J138,0)</f>
        <v>0</v>
      </c>
      <c r="BH138" s="157">
        <f t="shared" ref="BH138:BH165" si="17">IF(N138="sníž. přenesená",J138,0)</f>
        <v>0</v>
      </c>
      <c r="BI138" s="157">
        <f t="shared" ref="BI138:BI165" si="18">IF(N138="nulová",J138,0)</f>
        <v>0</v>
      </c>
      <c r="BJ138" s="17" t="s">
        <v>19</v>
      </c>
      <c r="BK138" s="157">
        <f t="shared" ref="BK138:BK165" si="19">ROUND(I138*H138,2)</f>
        <v>11461.32</v>
      </c>
      <c r="BL138" s="17" t="s">
        <v>177</v>
      </c>
      <c r="BM138" s="156" t="s">
        <v>1101</v>
      </c>
    </row>
    <row r="139" spans="1:65" s="2" customFormat="1" ht="21.75" customHeight="1">
      <c r="A139" s="29"/>
      <c r="B139" s="145"/>
      <c r="C139" s="146" t="s">
        <v>243</v>
      </c>
      <c r="D139" s="146" t="s">
        <v>172</v>
      </c>
      <c r="E139" s="147" t="s">
        <v>1102</v>
      </c>
      <c r="F139" s="148" t="s">
        <v>1103</v>
      </c>
      <c r="G139" s="149" t="s">
        <v>189</v>
      </c>
      <c r="H139" s="150">
        <v>293.88</v>
      </c>
      <c r="I139" s="151">
        <v>26.7</v>
      </c>
      <c r="J139" s="151">
        <f t="shared" si="10"/>
        <v>7846.6</v>
      </c>
      <c r="K139" s="148" t="s">
        <v>1</v>
      </c>
      <c r="L139" s="30"/>
      <c r="M139" s="152" t="s">
        <v>1</v>
      </c>
      <c r="N139" s="153" t="s">
        <v>44</v>
      </c>
      <c r="O139" s="154">
        <v>0</v>
      </c>
      <c r="P139" s="154">
        <f t="shared" si="11"/>
        <v>0</v>
      </c>
      <c r="Q139" s="154">
        <v>0</v>
      </c>
      <c r="R139" s="154">
        <f t="shared" si="12"/>
        <v>0</v>
      </c>
      <c r="S139" s="154">
        <v>0</v>
      </c>
      <c r="T139" s="155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177</v>
      </c>
      <c r="AT139" s="156" t="s">
        <v>172</v>
      </c>
      <c r="AU139" s="156" t="s">
        <v>19</v>
      </c>
      <c r="AY139" s="17" t="s">
        <v>169</v>
      </c>
      <c r="BE139" s="157">
        <f t="shared" si="14"/>
        <v>7846.6</v>
      </c>
      <c r="BF139" s="157">
        <f t="shared" si="15"/>
        <v>0</v>
      </c>
      <c r="BG139" s="157">
        <f t="shared" si="16"/>
        <v>0</v>
      </c>
      <c r="BH139" s="157">
        <f t="shared" si="17"/>
        <v>0</v>
      </c>
      <c r="BI139" s="157">
        <f t="shared" si="18"/>
        <v>0</v>
      </c>
      <c r="BJ139" s="17" t="s">
        <v>19</v>
      </c>
      <c r="BK139" s="157">
        <f t="shared" si="19"/>
        <v>7846.6</v>
      </c>
      <c r="BL139" s="17" t="s">
        <v>177</v>
      </c>
      <c r="BM139" s="156" t="s">
        <v>1104</v>
      </c>
    </row>
    <row r="140" spans="1:65" s="2" customFormat="1" ht="16.5" customHeight="1">
      <c r="A140" s="29"/>
      <c r="B140" s="145"/>
      <c r="C140" s="146" t="s">
        <v>249</v>
      </c>
      <c r="D140" s="146" t="s">
        <v>172</v>
      </c>
      <c r="E140" s="147" t="s">
        <v>1105</v>
      </c>
      <c r="F140" s="148" t="s">
        <v>1106</v>
      </c>
      <c r="G140" s="149" t="s">
        <v>175</v>
      </c>
      <c r="H140" s="150">
        <v>358</v>
      </c>
      <c r="I140" s="151">
        <v>7.15</v>
      </c>
      <c r="J140" s="151">
        <f t="shared" si="10"/>
        <v>2559.6999999999998</v>
      </c>
      <c r="K140" s="148" t="s">
        <v>1</v>
      </c>
      <c r="L140" s="30"/>
      <c r="M140" s="152" t="s">
        <v>1</v>
      </c>
      <c r="N140" s="153" t="s">
        <v>44</v>
      </c>
      <c r="O140" s="154">
        <v>0</v>
      </c>
      <c r="P140" s="154">
        <f t="shared" si="11"/>
        <v>0</v>
      </c>
      <c r="Q140" s="154">
        <v>0</v>
      </c>
      <c r="R140" s="154">
        <f t="shared" si="12"/>
        <v>0</v>
      </c>
      <c r="S140" s="154">
        <v>0</v>
      </c>
      <c r="T140" s="155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177</v>
      </c>
      <c r="AT140" s="156" t="s">
        <v>172</v>
      </c>
      <c r="AU140" s="156" t="s">
        <v>19</v>
      </c>
      <c r="AY140" s="17" t="s">
        <v>169</v>
      </c>
      <c r="BE140" s="157">
        <f t="shared" si="14"/>
        <v>2559.6999999999998</v>
      </c>
      <c r="BF140" s="157">
        <f t="shared" si="15"/>
        <v>0</v>
      </c>
      <c r="BG140" s="157">
        <f t="shared" si="16"/>
        <v>0</v>
      </c>
      <c r="BH140" s="157">
        <f t="shared" si="17"/>
        <v>0</v>
      </c>
      <c r="BI140" s="157">
        <f t="shared" si="18"/>
        <v>0</v>
      </c>
      <c r="BJ140" s="17" t="s">
        <v>19</v>
      </c>
      <c r="BK140" s="157">
        <f t="shared" si="19"/>
        <v>2559.6999999999998</v>
      </c>
      <c r="BL140" s="17" t="s">
        <v>177</v>
      </c>
      <c r="BM140" s="156" t="s">
        <v>1107</v>
      </c>
    </row>
    <row r="141" spans="1:65" s="2" customFormat="1" ht="16.5" customHeight="1">
      <c r="A141" s="29"/>
      <c r="B141" s="145"/>
      <c r="C141" s="146" t="s">
        <v>8</v>
      </c>
      <c r="D141" s="146" t="s">
        <v>172</v>
      </c>
      <c r="E141" s="147" t="s">
        <v>1108</v>
      </c>
      <c r="F141" s="148" t="s">
        <v>1109</v>
      </c>
      <c r="G141" s="149" t="s">
        <v>175</v>
      </c>
      <c r="H141" s="150">
        <v>443</v>
      </c>
      <c r="I141" s="151">
        <v>53.8</v>
      </c>
      <c r="J141" s="151">
        <f t="shared" si="10"/>
        <v>23833.4</v>
      </c>
      <c r="K141" s="148" t="s">
        <v>183</v>
      </c>
      <c r="L141" s="30"/>
      <c r="M141" s="152" t="s">
        <v>1</v>
      </c>
      <c r="N141" s="153" t="s">
        <v>44</v>
      </c>
      <c r="O141" s="154">
        <v>0.14099999999999999</v>
      </c>
      <c r="P141" s="154">
        <f t="shared" si="11"/>
        <v>62.462999999999994</v>
      </c>
      <c r="Q141" s="154">
        <v>0</v>
      </c>
      <c r="R141" s="154">
        <f t="shared" si="12"/>
        <v>0</v>
      </c>
      <c r="S141" s="154">
        <v>0</v>
      </c>
      <c r="T141" s="155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177</v>
      </c>
      <c r="AT141" s="156" t="s">
        <v>172</v>
      </c>
      <c r="AU141" s="156" t="s">
        <v>19</v>
      </c>
      <c r="AY141" s="17" t="s">
        <v>169</v>
      </c>
      <c r="BE141" s="157">
        <f t="shared" si="14"/>
        <v>23833.4</v>
      </c>
      <c r="BF141" s="157">
        <f t="shared" si="15"/>
        <v>0</v>
      </c>
      <c r="BG141" s="157">
        <f t="shared" si="16"/>
        <v>0</v>
      </c>
      <c r="BH141" s="157">
        <f t="shared" si="17"/>
        <v>0</v>
      </c>
      <c r="BI141" s="157">
        <f t="shared" si="18"/>
        <v>0</v>
      </c>
      <c r="BJ141" s="17" t="s">
        <v>19</v>
      </c>
      <c r="BK141" s="157">
        <f t="shared" si="19"/>
        <v>23833.4</v>
      </c>
      <c r="BL141" s="17" t="s">
        <v>177</v>
      </c>
      <c r="BM141" s="156" t="s">
        <v>1110</v>
      </c>
    </row>
    <row r="142" spans="1:65" s="2" customFormat="1" ht="16.5" customHeight="1">
      <c r="A142" s="29"/>
      <c r="B142" s="145"/>
      <c r="C142" s="146" t="s">
        <v>262</v>
      </c>
      <c r="D142" s="146" t="s">
        <v>172</v>
      </c>
      <c r="E142" s="147" t="s">
        <v>1111</v>
      </c>
      <c r="F142" s="148" t="s">
        <v>1112</v>
      </c>
      <c r="G142" s="149" t="s">
        <v>175</v>
      </c>
      <c r="H142" s="150">
        <v>28</v>
      </c>
      <c r="I142" s="151">
        <v>198</v>
      </c>
      <c r="J142" s="151">
        <f t="shared" si="10"/>
        <v>5544</v>
      </c>
      <c r="K142" s="148" t="s">
        <v>183</v>
      </c>
      <c r="L142" s="30"/>
      <c r="M142" s="152" t="s">
        <v>1</v>
      </c>
      <c r="N142" s="153" t="s">
        <v>44</v>
      </c>
      <c r="O142" s="154">
        <v>0.42499999999999999</v>
      </c>
      <c r="P142" s="154">
        <f t="shared" si="11"/>
        <v>11.9</v>
      </c>
      <c r="Q142" s="154">
        <v>0</v>
      </c>
      <c r="R142" s="154">
        <f t="shared" si="12"/>
        <v>0</v>
      </c>
      <c r="S142" s="154">
        <v>0</v>
      </c>
      <c r="T142" s="155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177</v>
      </c>
      <c r="AT142" s="156" t="s">
        <v>172</v>
      </c>
      <c r="AU142" s="156" t="s">
        <v>19</v>
      </c>
      <c r="AY142" s="17" t="s">
        <v>169</v>
      </c>
      <c r="BE142" s="157">
        <f t="shared" si="14"/>
        <v>5544</v>
      </c>
      <c r="BF142" s="157">
        <f t="shared" si="15"/>
        <v>0</v>
      </c>
      <c r="BG142" s="157">
        <f t="shared" si="16"/>
        <v>0</v>
      </c>
      <c r="BH142" s="157">
        <f t="shared" si="17"/>
        <v>0</v>
      </c>
      <c r="BI142" s="157">
        <f t="shared" si="18"/>
        <v>0</v>
      </c>
      <c r="BJ142" s="17" t="s">
        <v>19</v>
      </c>
      <c r="BK142" s="157">
        <f t="shared" si="19"/>
        <v>5544</v>
      </c>
      <c r="BL142" s="17" t="s">
        <v>177</v>
      </c>
      <c r="BM142" s="156" t="s">
        <v>1113</v>
      </c>
    </row>
    <row r="143" spans="1:65" s="2" customFormat="1" ht="16.5" customHeight="1">
      <c r="A143" s="29"/>
      <c r="B143" s="145"/>
      <c r="C143" s="146" t="s">
        <v>266</v>
      </c>
      <c r="D143" s="146" t="s">
        <v>172</v>
      </c>
      <c r="E143" s="147" t="s">
        <v>1114</v>
      </c>
      <c r="F143" s="148" t="s">
        <v>1115</v>
      </c>
      <c r="G143" s="149" t="s">
        <v>175</v>
      </c>
      <c r="H143" s="150">
        <v>358</v>
      </c>
      <c r="I143" s="151">
        <v>22.8</v>
      </c>
      <c r="J143" s="151">
        <f t="shared" si="10"/>
        <v>8162.4</v>
      </c>
      <c r="K143" s="148" t="s">
        <v>183</v>
      </c>
      <c r="L143" s="30"/>
      <c r="M143" s="152" t="s">
        <v>1</v>
      </c>
      <c r="N143" s="153" t="s">
        <v>44</v>
      </c>
      <c r="O143" s="154">
        <v>4.9000000000000002E-2</v>
      </c>
      <c r="P143" s="154">
        <f t="shared" si="11"/>
        <v>17.542000000000002</v>
      </c>
      <c r="Q143" s="154">
        <v>0</v>
      </c>
      <c r="R143" s="154">
        <f t="shared" si="12"/>
        <v>0</v>
      </c>
      <c r="S143" s="154">
        <v>0</v>
      </c>
      <c r="T143" s="155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177</v>
      </c>
      <c r="AT143" s="156" t="s">
        <v>172</v>
      </c>
      <c r="AU143" s="156" t="s">
        <v>19</v>
      </c>
      <c r="AY143" s="17" t="s">
        <v>169</v>
      </c>
      <c r="BE143" s="157">
        <f t="shared" si="14"/>
        <v>8162.4</v>
      </c>
      <c r="BF143" s="157">
        <f t="shared" si="15"/>
        <v>0</v>
      </c>
      <c r="BG143" s="157">
        <f t="shared" si="16"/>
        <v>0</v>
      </c>
      <c r="BH143" s="157">
        <f t="shared" si="17"/>
        <v>0</v>
      </c>
      <c r="BI143" s="157">
        <f t="shared" si="18"/>
        <v>0</v>
      </c>
      <c r="BJ143" s="17" t="s">
        <v>19</v>
      </c>
      <c r="BK143" s="157">
        <f t="shared" si="19"/>
        <v>8162.4</v>
      </c>
      <c r="BL143" s="17" t="s">
        <v>177</v>
      </c>
      <c r="BM143" s="156" t="s">
        <v>1116</v>
      </c>
    </row>
    <row r="144" spans="1:65" s="2" customFormat="1" ht="16.5" customHeight="1">
      <c r="A144" s="29"/>
      <c r="B144" s="145"/>
      <c r="C144" s="146" t="s">
        <v>272</v>
      </c>
      <c r="D144" s="146" t="s">
        <v>172</v>
      </c>
      <c r="E144" s="147" t="s">
        <v>1117</v>
      </c>
      <c r="F144" s="148" t="s">
        <v>1118</v>
      </c>
      <c r="G144" s="149" t="s">
        <v>175</v>
      </c>
      <c r="H144" s="150">
        <v>158</v>
      </c>
      <c r="I144" s="151">
        <v>3.25</v>
      </c>
      <c r="J144" s="151">
        <f t="shared" si="10"/>
        <v>513.5</v>
      </c>
      <c r="K144" s="148" t="s">
        <v>1</v>
      </c>
      <c r="L144" s="30"/>
      <c r="M144" s="152" t="s">
        <v>1</v>
      </c>
      <c r="N144" s="153" t="s">
        <v>44</v>
      </c>
      <c r="O144" s="154">
        <v>0</v>
      </c>
      <c r="P144" s="154">
        <f t="shared" si="11"/>
        <v>0</v>
      </c>
      <c r="Q144" s="154">
        <v>0</v>
      </c>
      <c r="R144" s="154">
        <f t="shared" si="12"/>
        <v>0</v>
      </c>
      <c r="S144" s="154">
        <v>0</v>
      </c>
      <c r="T144" s="155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177</v>
      </c>
      <c r="AT144" s="156" t="s">
        <v>172</v>
      </c>
      <c r="AU144" s="156" t="s">
        <v>19</v>
      </c>
      <c r="AY144" s="17" t="s">
        <v>169</v>
      </c>
      <c r="BE144" s="157">
        <f t="shared" si="14"/>
        <v>513.5</v>
      </c>
      <c r="BF144" s="157">
        <f t="shared" si="15"/>
        <v>0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7" t="s">
        <v>19</v>
      </c>
      <c r="BK144" s="157">
        <f t="shared" si="19"/>
        <v>513.5</v>
      </c>
      <c r="BL144" s="17" t="s">
        <v>177</v>
      </c>
      <c r="BM144" s="156" t="s">
        <v>1119</v>
      </c>
    </row>
    <row r="145" spans="1:65" s="2" customFormat="1" ht="16.5" customHeight="1">
      <c r="A145" s="29"/>
      <c r="B145" s="145"/>
      <c r="C145" s="146" t="s">
        <v>276</v>
      </c>
      <c r="D145" s="146" t="s">
        <v>172</v>
      </c>
      <c r="E145" s="147" t="s">
        <v>1120</v>
      </c>
      <c r="F145" s="148" t="s">
        <v>1121</v>
      </c>
      <c r="G145" s="149" t="s">
        <v>189</v>
      </c>
      <c r="H145" s="150">
        <v>293.88</v>
      </c>
      <c r="I145" s="151">
        <v>1.96</v>
      </c>
      <c r="J145" s="151">
        <f t="shared" si="10"/>
        <v>576</v>
      </c>
      <c r="K145" s="148" t="s">
        <v>183</v>
      </c>
      <c r="L145" s="30"/>
      <c r="M145" s="152" t="s">
        <v>1</v>
      </c>
      <c r="N145" s="153" t="s">
        <v>44</v>
      </c>
      <c r="O145" s="154">
        <v>2E-3</v>
      </c>
      <c r="P145" s="154">
        <f t="shared" si="11"/>
        <v>0.58775999999999995</v>
      </c>
      <c r="Q145" s="154">
        <v>0</v>
      </c>
      <c r="R145" s="154">
        <f t="shared" si="12"/>
        <v>0</v>
      </c>
      <c r="S145" s="154">
        <v>0</v>
      </c>
      <c r="T145" s="155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177</v>
      </c>
      <c r="AT145" s="156" t="s">
        <v>172</v>
      </c>
      <c r="AU145" s="156" t="s">
        <v>19</v>
      </c>
      <c r="AY145" s="17" t="s">
        <v>169</v>
      </c>
      <c r="BE145" s="157">
        <f t="shared" si="14"/>
        <v>576</v>
      </c>
      <c r="BF145" s="157">
        <f t="shared" si="15"/>
        <v>0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7" t="s">
        <v>19</v>
      </c>
      <c r="BK145" s="157">
        <f t="shared" si="19"/>
        <v>576</v>
      </c>
      <c r="BL145" s="17" t="s">
        <v>177</v>
      </c>
      <c r="BM145" s="156" t="s">
        <v>1122</v>
      </c>
    </row>
    <row r="146" spans="1:65" s="2" customFormat="1" ht="16.5" customHeight="1">
      <c r="A146" s="29"/>
      <c r="B146" s="145"/>
      <c r="C146" s="146" t="s">
        <v>280</v>
      </c>
      <c r="D146" s="146" t="s">
        <v>172</v>
      </c>
      <c r="E146" s="147" t="s">
        <v>1120</v>
      </c>
      <c r="F146" s="148" t="s">
        <v>1121</v>
      </c>
      <c r="G146" s="149" t="s">
        <v>189</v>
      </c>
      <c r="H146" s="150">
        <v>293.88</v>
      </c>
      <c r="I146" s="151">
        <v>1.96</v>
      </c>
      <c r="J146" s="151">
        <f t="shared" si="10"/>
        <v>576</v>
      </c>
      <c r="K146" s="148" t="s">
        <v>183</v>
      </c>
      <c r="L146" s="30"/>
      <c r="M146" s="152" t="s">
        <v>1</v>
      </c>
      <c r="N146" s="153" t="s">
        <v>44</v>
      </c>
      <c r="O146" s="154">
        <v>2E-3</v>
      </c>
      <c r="P146" s="154">
        <f t="shared" si="11"/>
        <v>0.58775999999999995</v>
      </c>
      <c r="Q146" s="154">
        <v>0</v>
      </c>
      <c r="R146" s="154">
        <f t="shared" si="12"/>
        <v>0</v>
      </c>
      <c r="S146" s="154">
        <v>0</v>
      </c>
      <c r="T146" s="155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177</v>
      </c>
      <c r="AT146" s="156" t="s">
        <v>172</v>
      </c>
      <c r="AU146" s="156" t="s">
        <v>19</v>
      </c>
      <c r="AY146" s="17" t="s">
        <v>169</v>
      </c>
      <c r="BE146" s="157">
        <f t="shared" si="14"/>
        <v>576</v>
      </c>
      <c r="BF146" s="157">
        <f t="shared" si="15"/>
        <v>0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7" t="s">
        <v>19</v>
      </c>
      <c r="BK146" s="157">
        <f t="shared" si="19"/>
        <v>576</v>
      </c>
      <c r="BL146" s="17" t="s">
        <v>177</v>
      </c>
      <c r="BM146" s="156" t="s">
        <v>1123</v>
      </c>
    </row>
    <row r="147" spans="1:65" s="2" customFormat="1" ht="16.5" customHeight="1">
      <c r="A147" s="29"/>
      <c r="B147" s="145"/>
      <c r="C147" s="146" t="s">
        <v>7</v>
      </c>
      <c r="D147" s="146" t="s">
        <v>172</v>
      </c>
      <c r="E147" s="147" t="s">
        <v>1124</v>
      </c>
      <c r="F147" s="148" t="s">
        <v>1125</v>
      </c>
      <c r="G147" s="149" t="s">
        <v>189</v>
      </c>
      <c r="H147" s="150">
        <v>293.88</v>
      </c>
      <c r="I147" s="151">
        <v>5.01</v>
      </c>
      <c r="J147" s="151">
        <f t="shared" si="10"/>
        <v>1472.34</v>
      </c>
      <c r="K147" s="148" t="s">
        <v>183</v>
      </c>
      <c r="L147" s="30"/>
      <c r="M147" s="152" t="s">
        <v>1</v>
      </c>
      <c r="N147" s="153" t="s">
        <v>44</v>
      </c>
      <c r="O147" s="154">
        <v>1.4999999999999999E-2</v>
      </c>
      <c r="P147" s="154">
        <f t="shared" si="11"/>
        <v>4.4081999999999999</v>
      </c>
      <c r="Q147" s="154">
        <v>0</v>
      </c>
      <c r="R147" s="154">
        <f t="shared" si="12"/>
        <v>0</v>
      </c>
      <c r="S147" s="154">
        <v>0</v>
      </c>
      <c r="T147" s="155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177</v>
      </c>
      <c r="AT147" s="156" t="s">
        <v>172</v>
      </c>
      <c r="AU147" s="156" t="s">
        <v>19</v>
      </c>
      <c r="AY147" s="17" t="s">
        <v>169</v>
      </c>
      <c r="BE147" s="157">
        <f t="shared" si="14"/>
        <v>1472.34</v>
      </c>
      <c r="BF147" s="157">
        <f t="shared" si="15"/>
        <v>0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7" t="s">
        <v>19</v>
      </c>
      <c r="BK147" s="157">
        <f t="shared" si="19"/>
        <v>1472.34</v>
      </c>
      <c r="BL147" s="17" t="s">
        <v>177</v>
      </c>
      <c r="BM147" s="156" t="s">
        <v>1126</v>
      </c>
    </row>
    <row r="148" spans="1:65" s="2" customFormat="1" ht="21.75" customHeight="1">
      <c r="A148" s="29"/>
      <c r="B148" s="145"/>
      <c r="C148" s="146" t="s">
        <v>287</v>
      </c>
      <c r="D148" s="146" t="s">
        <v>172</v>
      </c>
      <c r="E148" s="147" t="s">
        <v>1127</v>
      </c>
      <c r="F148" s="148" t="s">
        <v>1128</v>
      </c>
      <c r="G148" s="149" t="s">
        <v>175</v>
      </c>
      <c r="H148" s="150">
        <v>443</v>
      </c>
      <c r="I148" s="151">
        <v>26</v>
      </c>
      <c r="J148" s="151">
        <f t="shared" si="10"/>
        <v>11518</v>
      </c>
      <c r="K148" s="148" t="s">
        <v>1</v>
      </c>
      <c r="L148" s="30"/>
      <c r="M148" s="152" t="s">
        <v>1</v>
      </c>
      <c r="N148" s="153" t="s">
        <v>44</v>
      </c>
      <c r="O148" s="154">
        <v>0</v>
      </c>
      <c r="P148" s="154">
        <f t="shared" si="11"/>
        <v>0</v>
      </c>
      <c r="Q148" s="154">
        <v>0</v>
      </c>
      <c r="R148" s="154">
        <f t="shared" si="12"/>
        <v>0</v>
      </c>
      <c r="S148" s="154">
        <v>0</v>
      </c>
      <c r="T148" s="155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177</v>
      </c>
      <c r="AT148" s="156" t="s">
        <v>172</v>
      </c>
      <c r="AU148" s="156" t="s">
        <v>19</v>
      </c>
      <c r="AY148" s="17" t="s">
        <v>169</v>
      </c>
      <c r="BE148" s="157">
        <f t="shared" si="14"/>
        <v>11518</v>
      </c>
      <c r="BF148" s="157">
        <f t="shared" si="15"/>
        <v>0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7" t="s">
        <v>19</v>
      </c>
      <c r="BK148" s="157">
        <f t="shared" si="19"/>
        <v>11518</v>
      </c>
      <c r="BL148" s="17" t="s">
        <v>177</v>
      </c>
      <c r="BM148" s="156" t="s">
        <v>1129</v>
      </c>
    </row>
    <row r="149" spans="1:65" s="2" customFormat="1" ht="21.75" customHeight="1">
      <c r="A149" s="29"/>
      <c r="B149" s="145"/>
      <c r="C149" s="146" t="s">
        <v>292</v>
      </c>
      <c r="D149" s="146" t="s">
        <v>172</v>
      </c>
      <c r="E149" s="147" t="s">
        <v>1130</v>
      </c>
      <c r="F149" s="148" t="s">
        <v>1131</v>
      </c>
      <c r="G149" s="149" t="s">
        <v>175</v>
      </c>
      <c r="H149" s="150">
        <v>28</v>
      </c>
      <c r="I149" s="151">
        <v>195</v>
      </c>
      <c r="J149" s="151">
        <f t="shared" si="10"/>
        <v>5460</v>
      </c>
      <c r="K149" s="148" t="s">
        <v>1</v>
      </c>
      <c r="L149" s="30"/>
      <c r="M149" s="152" t="s">
        <v>1</v>
      </c>
      <c r="N149" s="153" t="s">
        <v>44</v>
      </c>
      <c r="O149" s="154">
        <v>0</v>
      </c>
      <c r="P149" s="154">
        <f t="shared" si="11"/>
        <v>0</v>
      </c>
      <c r="Q149" s="154">
        <v>0</v>
      </c>
      <c r="R149" s="154">
        <f t="shared" si="12"/>
        <v>0</v>
      </c>
      <c r="S149" s="154">
        <v>0</v>
      </c>
      <c r="T149" s="155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177</v>
      </c>
      <c r="AT149" s="156" t="s">
        <v>172</v>
      </c>
      <c r="AU149" s="156" t="s">
        <v>19</v>
      </c>
      <c r="AY149" s="17" t="s">
        <v>169</v>
      </c>
      <c r="BE149" s="157">
        <f t="shared" si="14"/>
        <v>5460</v>
      </c>
      <c r="BF149" s="157">
        <f t="shared" si="15"/>
        <v>0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7" t="s">
        <v>19</v>
      </c>
      <c r="BK149" s="157">
        <f t="shared" si="19"/>
        <v>5460</v>
      </c>
      <c r="BL149" s="17" t="s">
        <v>177</v>
      </c>
      <c r="BM149" s="156" t="s">
        <v>1132</v>
      </c>
    </row>
    <row r="150" spans="1:65" s="2" customFormat="1" ht="16.5" customHeight="1">
      <c r="A150" s="29"/>
      <c r="B150" s="145"/>
      <c r="C150" s="146" t="s">
        <v>297</v>
      </c>
      <c r="D150" s="146" t="s">
        <v>172</v>
      </c>
      <c r="E150" s="147" t="s">
        <v>1133</v>
      </c>
      <c r="F150" s="148" t="s">
        <v>1134</v>
      </c>
      <c r="G150" s="149" t="s">
        <v>189</v>
      </c>
      <c r="H150" s="150">
        <v>587.76</v>
      </c>
      <c r="I150" s="151">
        <v>2.65</v>
      </c>
      <c r="J150" s="151">
        <f t="shared" si="10"/>
        <v>1557.56</v>
      </c>
      <c r="K150" s="148" t="s">
        <v>183</v>
      </c>
      <c r="L150" s="30"/>
      <c r="M150" s="152" t="s">
        <v>1</v>
      </c>
      <c r="N150" s="153" t="s">
        <v>44</v>
      </c>
      <c r="O150" s="154">
        <v>4.0000000000000001E-3</v>
      </c>
      <c r="P150" s="154">
        <f t="shared" si="11"/>
        <v>2.3510399999999998</v>
      </c>
      <c r="Q150" s="154">
        <v>0</v>
      </c>
      <c r="R150" s="154">
        <f t="shared" si="12"/>
        <v>0</v>
      </c>
      <c r="S150" s="154">
        <v>0</v>
      </c>
      <c r="T150" s="155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177</v>
      </c>
      <c r="AT150" s="156" t="s">
        <v>172</v>
      </c>
      <c r="AU150" s="156" t="s">
        <v>19</v>
      </c>
      <c r="AY150" s="17" t="s">
        <v>169</v>
      </c>
      <c r="BE150" s="157">
        <f t="shared" si="14"/>
        <v>1557.56</v>
      </c>
      <c r="BF150" s="157">
        <f t="shared" si="15"/>
        <v>0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7" t="s">
        <v>19</v>
      </c>
      <c r="BK150" s="157">
        <f t="shared" si="19"/>
        <v>1557.56</v>
      </c>
      <c r="BL150" s="17" t="s">
        <v>177</v>
      </c>
      <c r="BM150" s="156" t="s">
        <v>1135</v>
      </c>
    </row>
    <row r="151" spans="1:65" s="2" customFormat="1" ht="16.5" customHeight="1">
      <c r="A151" s="29"/>
      <c r="B151" s="145"/>
      <c r="C151" s="146" t="s">
        <v>304</v>
      </c>
      <c r="D151" s="146" t="s">
        <v>172</v>
      </c>
      <c r="E151" s="147" t="s">
        <v>1136</v>
      </c>
      <c r="F151" s="148" t="s">
        <v>1137</v>
      </c>
      <c r="G151" s="149" t="s">
        <v>189</v>
      </c>
      <c r="H151" s="150">
        <v>223.36</v>
      </c>
      <c r="I151" s="151">
        <v>50.7</v>
      </c>
      <c r="J151" s="151">
        <f t="shared" si="10"/>
        <v>11324.35</v>
      </c>
      <c r="K151" s="148" t="s">
        <v>1</v>
      </c>
      <c r="L151" s="30"/>
      <c r="M151" s="152" t="s">
        <v>1</v>
      </c>
      <c r="N151" s="153" t="s">
        <v>44</v>
      </c>
      <c r="O151" s="154">
        <v>0</v>
      </c>
      <c r="P151" s="154">
        <f t="shared" si="11"/>
        <v>0</v>
      </c>
      <c r="Q151" s="154">
        <v>0</v>
      </c>
      <c r="R151" s="154">
        <f t="shared" si="12"/>
        <v>0</v>
      </c>
      <c r="S151" s="154">
        <v>0</v>
      </c>
      <c r="T151" s="155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177</v>
      </c>
      <c r="AT151" s="156" t="s">
        <v>172</v>
      </c>
      <c r="AU151" s="156" t="s">
        <v>19</v>
      </c>
      <c r="AY151" s="17" t="s">
        <v>169</v>
      </c>
      <c r="BE151" s="157">
        <f t="shared" si="14"/>
        <v>11324.35</v>
      </c>
      <c r="BF151" s="157">
        <f t="shared" si="15"/>
        <v>0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7" t="s">
        <v>19</v>
      </c>
      <c r="BK151" s="157">
        <f t="shared" si="19"/>
        <v>11324.35</v>
      </c>
      <c r="BL151" s="17" t="s">
        <v>177</v>
      </c>
      <c r="BM151" s="156" t="s">
        <v>1138</v>
      </c>
    </row>
    <row r="152" spans="1:65" s="2" customFormat="1" ht="16.5" customHeight="1">
      <c r="A152" s="29"/>
      <c r="B152" s="145"/>
      <c r="C152" s="146" t="s">
        <v>310</v>
      </c>
      <c r="D152" s="146" t="s">
        <v>172</v>
      </c>
      <c r="E152" s="147" t="s">
        <v>1075</v>
      </c>
      <c r="F152" s="148" t="s">
        <v>1076</v>
      </c>
      <c r="G152" s="149" t="s">
        <v>182</v>
      </c>
      <c r="H152" s="150">
        <v>1.6E-2</v>
      </c>
      <c r="I152" s="151">
        <v>36000</v>
      </c>
      <c r="J152" s="151">
        <f t="shared" si="10"/>
        <v>576</v>
      </c>
      <c r="K152" s="148" t="s">
        <v>183</v>
      </c>
      <c r="L152" s="30"/>
      <c r="M152" s="152" t="s">
        <v>1</v>
      </c>
      <c r="N152" s="153" t="s">
        <v>44</v>
      </c>
      <c r="O152" s="154">
        <v>94.286000000000001</v>
      </c>
      <c r="P152" s="154">
        <f t="shared" si="11"/>
        <v>1.5085760000000001</v>
      </c>
      <c r="Q152" s="154">
        <v>0</v>
      </c>
      <c r="R152" s="154">
        <f t="shared" si="12"/>
        <v>0</v>
      </c>
      <c r="S152" s="154">
        <v>0</v>
      </c>
      <c r="T152" s="155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177</v>
      </c>
      <c r="AT152" s="156" t="s">
        <v>172</v>
      </c>
      <c r="AU152" s="156" t="s">
        <v>19</v>
      </c>
      <c r="AY152" s="17" t="s">
        <v>169</v>
      </c>
      <c r="BE152" s="157">
        <f t="shared" si="14"/>
        <v>576</v>
      </c>
      <c r="BF152" s="157">
        <f t="shared" si="15"/>
        <v>0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7" t="s">
        <v>19</v>
      </c>
      <c r="BK152" s="157">
        <f t="shared" si="19"/>
        <v>576</v>
      </c>
      <c r="BL152" s="17" t="s">
        <v>177</v>
      </c>
      <c r="BM152" s="156" t="s">
        <v>1139</v>
      </c>
    </row>
    <row r="153" spans="1:65" s="2" customFormat="1" ht="16.5" customHeight="1">
      <c r="A153" s="29"/>
      <c r="B153" s="145"/>
      <c r="C153" s="146" t="s">
        <v>315</v>
      </c>
      <c r="D153" s="146" t="s">
        <v>172</v>
      </c>
      <c r="E153" s="147" t="s">
        <v>1140</v>
      </c>
      <c r="F153" s="148" t="s">
        <v>1141</v>
      </c>
      <c r="G153" s="149" t="s">
        <v>1064</v>
      </c>
      <c r="H153" s="150">
        <v>1</v>
      </c>
      <c r="I153" s="151">
        <v>4490</v>
      </c>
      <c r="J153" s="151">
        <f t="shared" si="10"/>
        <v>4490</v>
      </c>
      <c r="K153" s="148" t="s">
        <v>1</v>
      </c>
      <c r="L153" s="30"/>
      <c r="M153" s="152" t="s">
        <v>1</v>
      </c>
      <c r="N153" s="153" t="s">
        <v>44</v>
      </c>
      <c r="O153" s="154">
        <v>0</v>
      </c>
      <c r="P153" s="154">
        <f t="shared" si="11"/>
        <v>0</v>
      </c>
      <c r="Q153" s="154">
        <v>0</v>
      </c>
      <c r="R153" s="154">
        <f t="shared" si="12"/>
        <v>0</v>
      </c>
      <c r="S153" s="154">
        <v>0</v>
      </c>
      <c r="T153" s="155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177</v>
      </c>
      <c r="AT153" s="156" t="s">
        <v>172</v>
      </c>
      <c r="AU153" s="156" t="s">
        <v>19</v>
      </c>
      <c r="AY153" s="17" t="s">
        <v>169</v>
      </c>
      <c r="BE153" s="157">
        <f t="shared" si="14"/>
        <v>4490</v>
      </c>
      <c r="BF153" s="157">
        <f t="shared" si="15"/>
        <v>0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7" t="s">
        <v>19</v>
      </c>
      <c r="BK153" s="157">
        <f t="shared" si="19"/>
        <v>4490</v>
      </c>
      <c r="BL153" s="17" t="s">
        <v>177</v>
      </c>
      <c r="BM153" s="156" t="s">
        <v>1142</v>
      </c>
    </row>
    <row r="154" spans="1:65" s="2" customFormat="1" ht="16.5" customHeight="1">
      <c r="A154" s="29"/>
      <c r="B154" s="145"/>
      <c r="C154" s="146" t="s">
        <v>319</v>
      </c>
      <c r="D154" s="146" t="s">
        <v>172</v>
      </c>
      <c r="E154" s="147" t="s">
        <v>1143</v>
      </c>
      <c r="F154" s="148" t="s">
        <v>1144</v>
      </c>
      <c r="G154" s="149" t="s">
        <v>1064</v>
      </c>
      <c r="H154" s="150">
        <v>27</v>
      </c>
      <c r="I154" s="151">
        <v>325</v>
      </c>
      <c r="J154" s="151">
        <f t="shared" si="10"/>
        <v>8775</v>
      </c>
      <c r="K154" s="148" t="s">
        <v>1</v>
      </c>
      <c r="L154" s="30"/>
      <c r="M154" s="152" t="s">
        <v>1</v>
      </c>
      <c r="N154" s="153" t="s">
        <v>44</v>
      </c>
      <c r="O154" s="154">
        <v>0</v>
      </c>
      <c r="P154" s="154">
        <f t="shared" si="11"/>
        <v>0</v>
      </c>
      <c r="Q154" s="154">
        <v>0</v>
      </c>
      <c r="R154" s="154">
        <f t="shared" si="12"/>
        <v>0</v>
      </c>
      <c r="S154" s="154">
        <v>0</v>
      </c>
      <c r="T154" s="155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177</v>
      </c>
      <c r="AT154" s="156" t="s">
        <v>172</v>
      </c>
      <c r="AU154" s="156" t="s">
        <v>19</v>
      </c>
      <c r="AY154" s="17" t="s">
        <v>169</v>
      </c>
      <c r="BE154" s="157">
        <f t="shared" si="14"/>
        <v>8775</v>
      </c>
      <c r="BF154" s="157">
        <f t="shared" si="15"/>
        <v>0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7" t="s">
        <v>19</v>
      </c>
      <c r="BK154" s="157">
        <f t="shared" si="19"/>
        <v>8775</v>
      </c>
      <c r="BL154" s="17" t="s">
        <v>177</v>
      </c>
      <c r="BM154" s="156" t="s">
        <v>1145</v>
      </c>
    </row>
    <row r="155" spans="1:65" s="2" customFormat="1" ht="16.5" customHeight="1">
      <c r="A155" s="29"/>
      <c r="B155" s="145"/>
      <c r="C155" s="146" t="s">
        <v>327</v>
      </c>
      <c r="D155" s="146" t="s">
        <v>172</v>
      </c>
      <c r="E155" s="147" t="s">
        <v>1146</v>
      </c>
      <c r="F155" s="148" t="s">
        <v>1147</v>
      </c>
      <c r="G155" s="149" t="s">
        <v>189</v>
      </c>
      <c r="H155" s="150">
        <v>70.52</v>
      </c>
      <c r="I155" s="151">
        <v>50.7</v>
      </c>
      <c r="J155" s="151">
        <f t="shared" si="10"/>
        <v>3575.36</v>
      </c>
      <c r="K155" s="148" t="s">
        <v>1</v>
      </c>
      <c r="L155" s="30"/>
      <c r="M155" s="152" t="s">
        <v>1</v>
      </c>
      <c r="N155" s="153" t="s">
        <v>44</v>
      </c>
      <c r="O155" s="154">
        <v>0</v>
      </c>
      <c r="P155" s="154">
        <f t="shared" si="11"/>
        <v>0</v>
      </c>
      <c r="Q155" s="154">
        <v>0</v>
      </c>
      <c r="R155" s="154">
        <f t="shared" si="12"/>
        <v>0</v>
      </c>
      <c r="S155" s="154">
        <v>0</v>
      </c>
      <c r="T155" s="155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177</v>
      </c>
      <c r="AT155" s="156" t="s">
        <v>172</v>
      </c>
      <c r="AU155" s="156" t="s">
        <v>19</v>
      </c>
      <c r="AY155" s="17" t="s">
        <v>169</v>
      </c>
      <c r="BE155" s="157">
        <f t="shared" si="14"/>
        <v>3575.36</v>
      </c>
      <c r="BF155" s="157">
        <f t="shared" si="15"/>
        <v>0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7" t="s">
        <v>19</v>
      </c>
      <c r="BK155" s="157">
        <f t="shared" si="19"/>
        <v>3575.36</v>
      </c>
      <c r="BL155" s="17" t="s">
        <v>177</v>
      </c>
      <c r="BM155" s="156" t="s">
        <v>1148</v>
      </c>
    </row>
    <row r="156" spans="1:65" s="2" customFormat="1" ht="16.5" customHeight="1">
      <c r="A156" s="29"/>
      <c r="B156" s="145"/>
      <c r="C156" s="146" t="s">
        <v>337</v>
      </c>
      <c r="D156" s="146" t="s">
        <v>172</v>
      </c>
      <c r="E156" s="147" t="s">
        <v>1149</v>
      </c>
      <c r="F156" s="148" t="s">
        <v>1150</v>
      </c>
      <c r="G156" s="149" t="s">
        <v>1064</v>
      </c>
      <c r="H156" s="150">
        <v>176</v>
      </c>
      <c r="I156" s="151">
        <v>52</v>
      </c>
      <c r="J156" s="151">
        <f t="shared" si="10"/>
        <v>9152</v>
      </c>
      <c r="K156" s="148" t="s">
        <v>1</v>
      </c>
      <c r="L156" s="30"/>
      <c r="M156" s="152" t="s">
        <v>1</v>
      </c>
      <c r="N156" s="153" t="s">
        <v>44</v>
      </c>
      <c r="O156" s="154">
        <v>0</v>
      </c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177</v>
      </c>
      <c r="AT156" s="156" t="s">
        <v>172</v>
      </c>
      <c r="AU156" s="156" t="s">
        <v>19</v>
      </c>
      <c r="AY156" s="17" t="s">
        <v>169</v>
      </c>
      <c r="BE156" s="157">
        <f t="shared" si="14"/>
        <v>9152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7" t="s">
        <v>19</v>
      </c>
      <c r="BK156" s="157">
        <f t="shared" si="19"/>
        <v>9152</v>
      </c>
      <c r="BL156" s="17" t="s">
        <v>177</v>
      </c>
      <c r="BM156" s="156" t="s">
        <v>1151</v>
      </c>
    </row>
    <row r="157" spans="1:65" s="2" customFormat="1" ht="16.5" customHeight="1">
      <c r="A157" s="29"/>
      <c r="B157" s="145"/>
      <c r="C157" s="146" t="s">
        <v>331</v>
      </c>
      <c r="D157" s="146" t="s">
        <v>172</v>
      </c>
      <c r="E157" s="147" t="s">
        <v>1152</v>
      </c>
      <c r="F157" s="148" t="s">
        <v>1153</v>
      </c>
      <c r="G157" s="149" t="s">
        <v>1064</v>
      </c>
      <c r="H157" s="150">
        <v>267</v>
      </c>
      <c r="I157" s="151">
        <v>52</v>
      </c>
      <c r="J157" s="151">
        <f t="shared" si="10"/>
        <v>13884</v>
      </c>
      <c r="K157" s="148" t="s">
        <v>1</v>
      </c>
      <c r="L157" s="30"/>
      <c r="M157" s="152" t="s">
        <v>1</v>
      </c>
      <c r="N157" s="153" t="s">
        <v>44</v>
      </c>
      <c r="O157" s="154">
        <v>0</v>
      </c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6" t="s">
        <v>177</v>
      </c>
      <c r="AT157" s="156" t="s">
        <v>172</v>
      </c>
      <c r="AU157" s="156" t="s">
        <v>19</v>
      </c>
      <c r="AY157" s="17" t="s">
        <v>169</v>
      </c>
      <c r="BE157" s="157">
        <f t="shared" si="14"/>
        <v>13884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7" t="s">
        <v>19</v>
      </c>
      <c r="BK157" s="157">
        <f t="shared" si="19"/>
        <v>13884</v>
      </c>
      <c r="BL157" s="17" t="s">
        <v>177</v>
      </c>
      <c r="BM157" s="156" t="s">
        <v>1154</v>
      </c>
    </row>
    <row r="158" spans="1:65" s="2" customFormat="1" ht="16.5" customHeight="1">
      <c r="A158" s="29"/>
      <c r="B158" s="145"/>
      <c r="C158" s="146" t="s">
        <v>341</v>
      </c>
      <c r="D158" s="146" t="s">
        <v>172</v>
      </c>
      <c r="E158" s="147" t="s">
        <v>1155</v>
      </c>
      <c r="F158" s="148" t="s">
        <v>1156</v>
      </c>
      <c r="G158" s="149" t="s">
        <v>1064</v>
      </c>
      <c r="H158" s="150">
        <v>358</v>
      </c>
      <c r="I158" s="151">
        <v>52</v>
      </c>
      <c r="J158" s="151">
        <f t="shared" si="10"/>
        <v>18616</v>
      </c>
      <c r="K158" s="148" t="s">
        <v>1</v>
      </c>
      <c r="L158" s="30"/>
      <c r="M158" s="152" t="s">
        <v>1</v>
      </c>
      <c r="N158" s="153" t="s">
        <v>44</v>
      </c>
      <c r="O158" s="154">
        <v>0</v>
      </c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177</v>
      </c>
      <c r="AT158" s="156" t="s">
        <v>172</v>
      </c>
      <c r="AU158" s="156" t="s">
        <v>19</v>
      </c>
      <c r="AY158" s="17" t="s">
        <v>169</v>
      </c>
      <c r="BE158" s="157">
        <f t="shared" si="14"/>
        <v>18616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7" t="s">
        <v>19</v>
      </c>
      <c r="BK158" s="157">
        <f t="shared" si="19"/>
        <v>18616</v>
      </c>
      <c r="BL158" s="17" t="s">
        <v>177</v>
      </c>
      <c r="BM158" s="156" t="s">
        <v>1157</v>
      </c>
    </row>
    <row r="159" spans="1:65" s="2" customFormat="1" ht="16.5" customHeight="1">
      <c r="A159" s="29"/>
      <c r="B159" s="145"/>
      <c r="C159" s="146" t="s">
        <v>347</v>
      </c>
      <c r="D159" s="146" t="s">
        <v>172</v>
      </c>
      <c r="E159" s="147" t="s">
        <v>1158</v>
      </c>
      <c r="F159" s="148" t="s">
        <v>1159</v>
      </c>
      <c r="G159" s="149" t="s">
        <v>1064</v>
      </c>
      <c r="H159" s="150">
        <v>158</v>
      </c>
      <c r="I159" s="151">
        <v>19.5</v>
      </c>
      <c r="J159" s="151">
        <f t="shared" si="10"/>
        <v>3081</v>
      </c>
      <c r="K159" s="148" t="s">
        <v>1</v>
      </c>
      <c r="L159" s="30"/>
      <c r="M159" s="152" t="s">
        <v>1</v>
      </c>
      <c r="N159" s="153" t="s">
        <v>44</v>
      </c>
      <c r="O159" s="154">
        <v>0</v>
      </c>
      <c r="P159" s="154">
        <f t="shared" si="11"/>
        <v>0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177</v>
      </c>
      <c r="AT159" s="156" t="s">
        <v>172</v>
      </c>
      <c r="AU159" s="156" t="s">
        <v>19</v>
      </c>
      <c r="AY159" s="17" t="s">
        <v>169</v>
      </c>
      <c r="BE159" s="157">
        <f t="shared" si="14"/>
        <v>3081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7" t="s">
        <v>19</v>
      </c>
      <c r="BK159" s="157">
        <f t="shared" si="19"/>
        <v>3081</v>
      </c>
      <c r="BL159" s="17" t="s">
        <v>177</v>
      </c>
      <c r="BM159" s="156" t="s">
        <v>1160</v>
      </c>
    </row>
    <row r="160" spans="1:65" s="2" customFormat="1" ht="16.5" customHeight="1">
      <c r="A160" s="29"/>
      <c r="B160" s="145"/>
      <c r="C160" s="146" t="s">
        <v>355</v>
      </c>
      <c r="D160" s="146" t="s">
        <v>172</v>
      </c>
      <c r="E160" s="147" t="s">
        <v>1078</v>
      </c>
      <c r="F160" s="148" t="s">
        <v>1079</v>
      </c>
      <c r="G160" s="149" t="s">
        <v>1080</v>
      </c>
      <c r="H160" s="150">
        <v>14.694000000000001</v>
      </c>
      <c r="I160" s="151">
        <v>1560</v>
      </c>
      <c r="J160" s="151">
        <f t="shared" si="10"/>
        <v>22922.639999999999</v>
      </c>
      <c r="K160" s="148" t="s">
        <v>1</v>
      </c>
      <c r="L160" s="30"/>
      <c r="M160" s="152" t="s">
        <v>1</v>
      </c>
      <c r="N160" s="153" t="s">
        <v>44</v>
      </c>
      <c r="O160" s="154">
        <v>0</v>
      </c>
      <c r="P160" s="154">
        <f t="shared" si="11"/>
        <v>0</v>
      </c>
      <c r="Q160" s="154">
        <v>0</v>
      </c>
      <c r="R160" s="154">
        <f t="shared" si="12"/>
        <v>0</v>
      </c>
      <c r="S160" s="154">
        <v>0</v>
      </c>
      <c r="T160" s="15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6" t="s">
        <v>177</v>
      </c>
      <c r="AT160" s="156" t="s">
        <v>172</v>
      </c>
      <c r="AU160" s="156" t="s">
        <v>19</v>
      </c>
      <c r="AY160" s="17" t="s">
        <v>169</v>
      </c>
      <c r="BE160" s="157">
        <f t="shared" si="14"/>
        <v>22922.639999999999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7" t="s">
        <v>19</v>
      </c>
      <c r="BK160" s="157">
        <f t="shared" si="19"/>
        <v>22922.639999999999</v>
      </c>
      <c r="BL160" s="17" t="s">
        <v>177</v>
      </c>
      <c r="BM160" s="156" t="s">
        <v>1161</v>
      </c>
    </row>
    <row r="161" spans="1:65" s="2" customFormat="1" ht="16.5" customHeight="1">
      <c r="A161" s="29"/>
      <c r="B161" s="145"/>
      <c r="C161" s="146" t="s">
        <v>360</v>
      </c>
      <c r="D161" s="146" t="s">
        <v>172</v>
      </c>
      <c r="E161" s="147" t="s">
        <v>1162</v>
      </c>
      <c r="F161" s="148" t="s">
        <v>1163</v>
      </c>
      <c r="G161" s="149" t="s">
        <v>1087</v>
      </c>
      <c r="H161" s="150">
        <v>70.52</v>
      </c>
      <c r="I161" s="151">
        <v>78</v>
      </c>
      <c r="J161" s="151">
        <f t="shared" si="10"/>
        <v>5500.56</v>
      </c>
      <c r="K161" s="148" t="s">
        <v>1</v>
      </c>
      <c r="L161" s="30"/>
      <c r="M161" s="152" t="s">
        <v>1</v>
      </c>
      <c r="N161" s="153" t="s">
        <v>44</v>
      </c>
      <c r="O161" s="154">
        <v>0</v>
      </c>
      <c r="P161" s="154">
        <f t="shared" si="11"/>
        <v>0</v>
      </c>
      <c r="Q161" s="154">
        <v>0</v>
      </c>
      <c r="R161" s="154">
        <f t="shared" si="12"/>
        <v>0</v>
      </c>
      <c r="S161" s="154">
        <v>0</v>
      </c>
      <c r="T161" s="15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177</v>
      </c>
      <c r="AT161" s="156" t="s">
        <v>172</v>
      </c>
      <c r="AU161" s="156" t="s">
        <v>19</v>
      </c>
      <c r="AY161" s="17" t="s">
        <v>169</v>
      </c>
      <c r="BE161" s="157">
        <f t="shared" si="14"/>
        <v>5500.56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7" t="s">
        <v>19</v>
      </c>
      <c r="BK161" s="157">
        <f t="shared" si="19"/>
        <v>5500.56</v>
      </c>
      <c r="BL161" s="17" t="s">
        <v>177</v>
      </c>
      <c r="BM161" s="156" t="s">
        <v>1164</v>
      </c>
    </row>
    <row r="162" spans="1:65" s="2" customFormat="1" ht="16.5" customHeight="1">
      <c r="A162" s="29"/>
      <c r="B162" s="145"/>
      <c r="C162" s="146" t="s">
        <v>368</v>
      </c>
      <c r="D162" s="146" t="s">
        <v>172</v>
      </c>
      <c r="E162" s="147" t="s">
        <v>1165</v>
      </c>
      <c r="F162" s="148" t="s">
        <v>1166</v>
      </c>
      <c r="G162" s="149" t="s">
        <v>1064</v>
      </c>
      <c r="H162" s="150">
        <v>210</v>
      </c>
      <c r="I162" s="151">
        <v>15.6</v>
      </c>
      <c r="J162" s="151">
        <f t="shared" si="10"/>
        <v>3276</v>
      </c>
      <c r="K162" s="148" t="s">
        <v>1</v>
      </c>
      <c r="L162" s="30"/>
      <c r="M162" s="152" t="s">
        <v>1</v>
      </c>
      <c r="N162" s="153" t="s">
        <v>44</v>
      </c>
      <c r="O162" s="154">
        <v>0</v>
      </c>
      <c r="P162" s="154">
        <f t="shared" si="11"/>
        <v>0</v>
      </c>
      <c r="Q162" s="154">
        <v>0</v>
      </c>
      <c r="R162" s="154">
        <f t="shared" si="12"/>
        <v>0</v>
      </c>
      <c r="S162" s="154">
        <v>0</v>
      </c>
      <c r="T162" s="155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177</v>
      </c>
      <c r="AT162" s="156" t="s">
        <v>172</v>
      </c>
      <c r="AU162" s="156" t="s">
        <v>19</v>
      </c>
      <c r="AY162" s="17" t="s">
        <v>169</v>
      </c>
      <c r="BE162" s="157">
        <f t="shared" si="14"/>
        <v>3276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7" t="s">
        <v>19</v>
      </c>
      <c r="BK162" s="157">
        <f t="shared" si="19"/>
        <v>3276</v>
      </c>
      <c r="BL162" s="17" t="s">
        <v>177</v>
      </c>
      <c r="BM162" s="156" t="s">
        <v>1167</v>
      </c>
    </row>
    <row r="163" spans="1:65" s="2" customFormat="1" ht="16.5" customHeight="1">
      <c r="A163" s="29"/>
      <c r="B163" s="145"/>
      <c r="C163" s="146" t="s">
        <v>374</v>
      </c>
      <c r="D163" s="146" t="s">
        <v>172</v>
      </c>
      <c r="E163" s="147" t="s">
        <v>1168</v>
      </c>
      <c r="F163" s="148" t="s">
        <v>1169</v>
      </c>
      <c r="G163" s="149" t="s">
        <v>1080</v>
      </c>
      <c r="H163" s="150">
        <v>22.335999999999999</v>
      </c>
      <c r="I163" s="151">
        <v>1170</v>
      </c>
      <c r="J163" s="151">
        <f t="shared" si="10"/>
        <v>26133.119999999999</v>
      </c>
      <c r="K163" s="148" t="s">
        <v>1</v>
      </c>
      <c r="L163" s="30"/>
      <c r="M163" s="152" t="s">
        <v>1</v>
      </c>
      <c r="N163" s="153" t="s">
        <v>44</v>
      </c>
      <c r="O163" s="154">
        <v>0</v>
      </c>
      <c r="P163" s="154">
        <f t="shared" si="11"/>
        <v>0</v>
      </c>
      <c r="Q163" s="154">
        <v>0</v>
      </c>
      <c r="R163" s="154">
        <f t="shared" si="12"/>
        <v>0</v>
      </c>
      <c r="S163" s="154">
        <v>0</v>
      </c>
      <c r="T163" s="155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177</v>
      </c>
      <c r="AT163" s="156" t="s">
        <v>172</v>
      </c>
      <c r="AU163" s="156" t="s">
        <v>19</v>
      </c>
      <c r="AY163" s="17" t="s">
        <v>169</v>
      </c>
      <c r="BE163" s="157">
        <f t="shared" si="14"/>
        <v>26133.119999999999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7" t="s">
        <v>19</v>
      </c>
      <c r="BK163" s="157">
        <f t="shared" si="19"/>
        <v>26133.119999999999</v>
      </c>
      <c r="BL163" s="17" t="s">
        <v>177</v>
      </c>
      <c r="BM163" s="156" t="s">
        <v>1170</v>
      </c>
    </row>
    <row r="164" spans="1:65" s="2" customFormat="1" ht="16.5" customHeight="1">
      <c r="A164" s="29"/>
      <c r="B164" s="145"/>
      <c r="C164" s="146" t="s">
        <v>381</v>
      </c>
      <c r="D164" s="146" t="s">
        <v>172</v>
      </c>
      <c r="E164" s="147" t="s">
        <v>1171</v>
      </c>
      <c r="F164" s="148" t="s">
        <v>1172</v>
      </c>
      <c r="G164" s="149" t="s">
        <v>1173</v>
      </c>
      <c r="H164" s="150">
        <v>0.58699999999999997</v>
      </c>
      <c r="I164" s="151">
        <v>845</v>
      </c>
      <c r="J164" s="151">
        <f t="shared" si="10"/>
        <v>496.02</v>
      </c>
      <c r="K164" s="148" t="s">
        <v>1</v>
      </c>
      <c r="L164" s="30"/>
      <c r="M164" s="152" t="s">
        <v>1</v>
      </c>
      <c r="N164" s="153" t="s">
        <v>44</v>
      </c>
      <c r="O164" s="154">
        <v>0</v>
      </c>
      <c r="P164" s="154">
        <f t="shared" si="11"/>
        <v>0</v>
      </c>
      <c r="Q164" s="154">
        <v>0</v>
      </c>
      <c r="R164" s="154">
        <f t="shared" si="12"/>
        <v>0</v>
      </c>
      <c r="S164" s="154">
        <v>0</v>
      </c>
      <c r="T164" s="155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6" t="s">
        <v>177</v>
      </c>
      <c r="AT164" s="156" t="s">
        <v>172</v>
      </c>
      <c r="AU164" s="156" t="s">
        <v>19</v>
      </c>
      <c r="AY164" s="17" t="s">
        <v>169</v>
      </c>
      <c r="BE164" s="157">
        <f t="shared" si="14"/>
        <v>496.02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7" t="s">
        <v>19</v>
      </c>
      <c r="BK164" s="157">
        <f t="shared" si="19"/>
        <v>496.02</v>
      </c>
      <c r="BL164" s="17" t="s">
        <v>177</v>
      </c>
      <c r="BM164" s="156" t="s">
        <v>1174</v>
      </c>
    </row>
    <row r="165" spans="1:65" s="2" customFormat="1" ht="16.5" customHeight="1">
      <c r="A165" s="29"/>
      <c r="B165" s="145"/>
      <c r="C165" s="146" t="s">
        <v>385</v>
      </c>
      <c r="D165" s="146" t="s">
        <v>172</v>
      </c>
      <c r="E165" s="147" t="s">
        <v>1082</v>
      </c>
      <c r="F165" s="148" t="s">
        <v>1083</v>
      </c>
      <c r="G165" s="149" t="s">
        <v>1064</v>
      </c>
      <c r="H165" s="150">
        <v>532</v>
      </c>
      <c r="I165" s="151">
        <v>1.3</v>
      </c>
      <c r="J165" s="151">
        <f t="shared" si="10"/>
        <v>691.6</v>
      </c>
      <c r="K165" s="148" t="s">
        <v>1</v>
      </c>
      <c r="L165" s="30"/>
      <c r="M165" s="152" t="s">
        <v>1</v>
      </c>
      <c r="N165" s="153" t="s">
        <v>44</v>
      </c>
      <c r="O165" s="154">
        <v>0</v>
      </c>
      <c r="P165" s="154">
        <f t="shared" si="11"/>
        <v>0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177</v>
      </c>
      <c r="AT165" s="156" t="s">
        <v>172</v>
      </c>
      <c r="AU165" s="156" t="s">
        <v>19</v>
      </c>
      <c r="AY165" s="17" t="s">
        <v>169</v>
      </c>
      <c r="BE165" s="157">
        <f t="shared" si="14"/>
        <v>691.6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7" t="s">
        <v>19</v>
      </c>
      <c r="BK165" s="157">
        <f t="shared" si="19"/>
        <v>691.6</v>
      </c>
      <c r="BL165" s="17" t="s">
        <v>177</v>
      </c>
      <c r="BM165" s="156" t="s">
        <v>1175</v>
      </c>
    </row>
    <row r="166" spans="1:65" s="12" customFormat="1" ht="25.9" customHeight="1">
      <c r="B166" s="133"/>
      <c r="D166" s="134" t="s">
        <v>78</v>
      </c>
      <c r="E166" s="135" t="s">
        <v>167</v>
      </c>
      <c r="F166" s="135" t="s">
        <v>168</v>
      </c>
      <c r="J166" s="136">
        <f>BK166</f>
        <v>44915</v>
      </c>
      <c r="L166" s="133"/>
      <c r="M166" s="137"/>
      <c r="N166" s="138"/>
      <c r="O166" s="138"/>
      <c r="P166" s="139">
        <f>P167</f>
        <v>39.134000000000007</v>
      </c>
      <c r="Q166" s="138"/>
      <c r="R166" s="139">
        <f>R167</f>
        <v>0</v>
      </c>
      <c r="S166" s="138"/>
      <c r="T166" s="140">
        <f>T167</f>
        <v>0</v>
      </c>
      <c r="AR166" s="134" t="s">
        <v>19</v>
      </c>
      <c r="AT166" s="141" t="s">
        <v>78</v>
      </c>
      <c r="AU166" s="141" t="s">
        <v>79</v>
      </c>
      <c r="AY166" s="134" t="s">
        <v>169</v>
      </c>
      <c r="BK166" s="142">
        <f>BK167</f>
        <v>44915</v>
      </c>
    </row>
    <row r="167" spans="1:65" s="12" customFormat="1" ht="22.9" customHeight="1">
      <c r="B167" s="133"/>
      <c r="D167" s="134" t="s">
        <v>78</v>
      </c>
      <c r="E167" s="143" t="s">
        <v>19</v>
      </c>
      <c r="F167" s="143" t="s">
        <v>1176</v>
      </c>
      <c r="J167" s="144">
        <f>BK167</f>
        <v>44915</v>
      </c>
      <c r="L167" s="133"/>
      <c r="M167" s="137"/>
      <c r="N167" s="138"/>
      <c r="O167" s="138"/>
      <c r="P167" s="139">
        <f>SUM(P168:P178)</f>
        <v>39.134000000000007</v>
      </c>
      <c r="Q167" s="138"/>
      <c r="R167" s="139">
        <f>SUM(R168:R178)</f>
        <v>0</v>
      </c>
      <c r="S167" s="138"/>
      <c r="T167" s="140">
        <f>SUM(T168:T178)</f>
        <v>0</v>
      </c>
      <c r="AR167" s="134" t="s">
        <v>19</v>
      </c>
      <c r="AT167" s="141" t="s">
        <v>78</v>
      </c>
      <c r="AU167" s="141" t="s">
        <v>19</v>
      </c>
      <c r="AY167" s="134" t="s">
        <v>169</v>
      </c>
      <c r="BK167" s="142">
        <f>SUM(BK168:BK178)</f>
        <v>44915</v>
      </c>
    </row>
    <row r="168" spans="1:65" s="2" customFormat="1" ht="21.75" customHeight="1">
      <c r="A168" s="29"/>
      <c r="B168" s="145"/>
      <c r="C168" s="146" t="s">
        <v>389</v>
      </c>
      <c r="D168" s="146" t="s">
        <v>172</v>
      </c>
      <c r="E168" s="147" t="s">
        <v>1177</v>
      </c>
      <c r="F168" s="148" t="s">
        <v>1178</v>
      </c>
      <c r="G168" s="149" t="s">
        <v>189</v>
      </c>
      <c r="H168" s="150">
        <v>18</v>
      </c>
      <c r="I168" s="151">
        <v>241</v>
      </c>
      <c r="J168" s="151">
        <f t="shared" ref="J168:J178" si="20">ROUND(I168*H168,2)</f>
        <v>4338</v>
      </c>
      <c r="K168" s="148" t="s">
        <v>1</v>
      </c>
      <c r="L168" s="30"/>
      <c r="M168" s="152" t="s">
        <v>1</v>
      </c>
      <c r="N168" s="153" t="s">
        <v>44</v>
      </c>
      <c r="O168" s="154">
        <v>0</v>
      </c>
      <c r="P168" s="154">
        <f t="shared" ref="P168:P178" si="21">O168*H168</f>
        <v>0</v>
      </c>
      <c r="Q168" s="154">
        <v>0</v>
      </c>
      <c r="R168" s="154">
        <f t="shared" ref="R168:R178" si="22">Q168*H168</f>
        <v>0</v>
      </c>
      <c r="S168" s="154">
        <v>0</v>
      </c>
      <c r="T168" s="155">
        <f t="shared" ref="T168:T178" si="23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177</v>
      </c>
      <c r="AT168" s="156" t="s">
        <v>172</v>
      </c>
      <c r="AU168" s="156" t="s">
        <v>87</v>
      </c>
      <c r="AY168" s="17" t="s">
        <v>169</v>
      </c>
      <c r="BE168" s="157">
        <f t="shared" ref="BE168:BE178" si="24">IF(N168="základní",J168,0)</f>
        <v>4338</v>
      </c>
      <c r="BF168" s="157">
        <f t="shared" ref="BF168:BF178" si="25">IF(N168="snížená",J168,0)</f>
        <v>0</v>
      </c>
      <c r="BG168" s="157">
        <f t="shared" ref="BG168:BG178" si="26">IF(N168="zákl. přenesená",J168,0)</f>
        <v>0</v>
      </c>
      <c r="BH168" s="157">
        <f t="shared" ref="BH168:BH178" si="27">IF(N168="sníž. přenesená",J168,0)</f>
        <v>0</v>
      </c>
      <c r="BI168" s="157">
        <f t="shared" ref="BI168:BI178" si="28">IF(N168="nulová",J168,0)</f>
        <v>0</v>
      </c>
      <c r="BJ168" s="17" t="s">
        <v>19</v>
      </c>
      <c r="BK168" s="157">
        <f t="shared" ref="BK168:BK178" si="29">ROUND(I168*H168,2)</f>
        <v>4338</v>
      </c>
      <c r="BL168" s="17" t="s">
        <v>177</v>
      </c>
      <c r="BM168" s="156" t="s">
        <v>1179</v>
      </c>
    </row>
    <row r="169" spans="1:65" s="2" customFormat="1" ht="21.75" customHeight="1">
      <c r="A169" s="29"/>
      <c r="B169" s="145"/>
      <c r="C169" s="146" t="s">
        <v>395</v>
      </c>
      <c r="D169" s="146" t="s">
        <v>172</v>
      </c>
      <c r="E169" s="147" t="s">
        <v>1180</v>
      </c>
      <c r="F169" s="148" t="s">
        <v>1181</v>
      </c>
      <c r="G169" s="149" t="s">
        <v>805</v>
      </c>
      <c r="H169" s="150">
        <v>5</v>
      </c>
      <c r="I169" s="151">
        <v>5250</v>
      </c>
      <c r="J169" s="151">
        <f t="shared" si="20"/>
        <v>26250</v>
      </c>
      <c r="K169" s="148" t="s">
        <v>183</v>
      </c>
      <c r="L169" s="30"/>
      <c r="M169" s="152" t="s">
        <v>1</v>
      </c>
      <c r="N169" s="153" t="s">
        <v>44</v>
      </c>
      <c r="O169" s="154">
        <v>5.1820000000000004</v>
      </c>
      <c r="P169" s="154">
        <f t="shared" si="21"/>
        <v>25.910000000000004</v>
      </c>
      <c r="Q169" s="154">
        <v>0</v>
      </c>
      <c r="R169" s="154">
        <f t="shared" si="22"/>
        <v>0</v>
      </c>
      <c r="S169" s="154">
        <v>0</v>
      </c>
      <c r="T169" s="155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177</v>
      </c>
      <c r="AT169" s="156" t="s">
        <v>172</v>
      </c>
      <c r="AU169" s="156" t="s">
        <v>87</v>
      </c>
      <c r="AY169" s="17" t="s">
        <v>169</v>
      </c>
      <c r="BE169" s="157">
        <f t="shared" si="24"/>
        <v>26250</v>
      </c>
      <c r="BF169" s="157">
        <f t="shared" si="25"/>
        <v>0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7" t="s">
        <v>19</v>
      </c>
      <c r="BK169" s="157">
        <f t="shared" si="29"/>
        <v>26250</v>
      </c>
      <c r="BL169" s="17" t="s">
        <v>177</v>
      </c>
      <c r="BM169" s="156" t="s">
        <v>1182</v>
      </c>
    </row>
    <row r="170" spans="1:65" s="2" customFormat="1" ht="21.75" customHeight="1">
      <c r="A170" s="29"/>
      <c r="B170" s="145"/>
      <c r="C170" s="146" t="s">
        <v>399</v>
      </c>
      <c r="D170" s="146" t="s">
        <v>172</v>
      </c>
      <c r="E170" s="147" t="s">
        <v>1183</v>
      </c>
      <c r="F170" s="148" t="s">
        <v>1184</v>
      </c>
      <c r="G170" s="149" t="s">
        <v>175</v>
      </c>
      <c r="H170" s="150">
        <v>4</v>
      </c>
      <c r="I170" s="151">
        <v>455</v>
      </c>
      <c r="J170" s="151">
        <f t="shared" si="20"/>
        <v>1820</v>
      </c>
      <c r="K170" s="148" t="s">
        <v>1</v>
      </c>
      <c r="L170" s="30"/>
      <c r="M170" s="152" t="s">
        <v>1</v>
      </c>
      <c r="N170" s="153" t="s">
        <v>44</v>
      </c>
      <c r="O170" s="154">
        <v>0</v>
      </c>
      <c r="P170" s="154">
        <f t="shared" si="21"/>
        <v>0</v>
      </c>
      <c r="Q170" s="154">
        <v>0</v>
      </c>
      <c r="R170" s="154">
        <f t="shared" si="22"/>
        <v>0</v>
      </c>
      <c r="S170" s="154">
        <v>0</v>
      </c>
      <c r="T170" s="155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177</v>
      </c>
      <c r="AT170" s="156" t="s">
        <v>172</v>
      </c>
      <c r="AU170" s="156" t="s">
        <v>87</v>
      </c>
      <c r="AY170" s="17" t="s">
        <v>169</v>
      </c>
      <c r="BE170" s="157">
        <f t="shared" si="24"/>
        <v>1820</v>
      </c>
      <c r="BF170" s="157">
        <f t="shared" si="25"/>
        <v>0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7" t="s">
        <v>19</v>
      </c>
      <c r="BK170" s="157">
        <f t="shared" si="29"/>
        <v>1820</v>
      </c>
      <c r="BL170" s="17" t="s">
        <v>177</v>
      </c>
      <c r="BM170" s="156" t="s">
        <v>1185</v>
      </c>
    </row>
    <row r="171" spans="1:65" s="2" customFormat="1" ht="21.75" customHeight="1">
      <c r="A171" s="29"/>
      <c r="B171" s="145"/>
      <c r="C171" s="146" t="s">
        <v>403</v>
      </c>
      <c r="D171" s="146" t="s">
        <v>172</v>
      </c>
      <c r="E171" s="147" t="s">
        <v>1186</v>
      </c>
      <c r="F171" s="148" t="s">
        <v>1187</v>
      </c>
      <c r="G171" s="149" t="s">
        <v>175</v>
      </c>
      <c r="H171" s="150">
        <v>1</v>
      </c>
      <c r="I171" s="151">
        <v>644</v>
      </c>
      <c r="J171" s="151">
        <f t="shared" si="20"/>
        <v>644</v>
      </c>
      <c r="K171" s="148" t="s">
        <v>1</v>
      </c>
      <c r="L171" s="30"/>
      <c r="M171" s="152" t="s">
        <v>1</v>
      </c>
      <c r="N171" s="153" t="s">
        <v>44</v>
      </c>
      <c r="O171" s="154">
        <v>0</v>
      </c>
      <c r="P171" s="154">
        <f t="shared" si="21"/>
        <v>0</v>
      </c>
      <c r="Q171" s="154">
        <v>0</v>
      </c>
      <c r="R171" s="154">
        <f t="shared" si="22"/>
        <v>0</v>
      </c>
      <c r="S171" s="154">
        <v>0</v>
      </c>
      <c r="T171" s="155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177</v>
      </c>
      <c r="AT171" s="156" t="s">
        <v>172</v>
      </c>
      <c r="AU171" s="156" t="s">
        <v>87</v>
      </c>
      <c r="AY171" s="17" t="s">
        <v>169</v>
      </c>
      <c r="BE171" s="157">
        <f t="shared" si="24"/>
        <v>644</v>
      </c>
      <c r="BF171" s="157">
        <f t="shared" si="25"/>
        <v>0</v>
      </c>
      <c r="BG171" s="157">
        <f t="shared" si="26"/>
        <v>0</v>
      </c>
      <c r="BH171" s="157">
        <f t="shared" si="27"/>
        <v>0</v>
      </c>
      <c r="BI171" s="157">
        <f t="shared" si="28"/>
        <v>0</v>
      </c>
      <c r="BJ171" s="17" t="s">
        <v>19</v>
      </c>
      <c r="BK171" s="157">
        <f t="shared" si="29"/>
        <v>644</v>
      </c>
      <c r="BL171" s="17" t="s">
        <v>177</v>
      </c>
      <c r="BM171" s="156" t="s">
        <v>1188</v>
      </c>
    </row>
    <row r="172" spans="1:65" s="2" customFormat="1" ht="21.75" customHeight="1">
      <c r="A172" s="29"/>
      <c r="B172" s="145"/>
      <c r="C172" s="146" t="s">
        <v>407</v>
      </c>
      <c r="D172" s="146" t="s">
        <v>172</v>
      </c>
      <c r="E172" s="147" t="s">
        <v>1189</v>
      </c>
      <c r="F172" s="148" t="s">
        <v>1190</v>
      </c>
      <c r="G172" s="149" t="s">
        <v>175</v>
      </c>
      <c r="H172" s="150">
        <v>1</v>
      </c>
      <c r="I172" s="151">
        <v>1760</v>
      </c>
      <c r="J172" s="151">
        <f t="shared" si="20"/>
        <v>1760</v>
      </c>
      <c r="K172" s="148" t="s">
        <v>1</v>
      </c>
      <c r="L172" s="30"/>
      <c r="M172" s="152" t="s">
        <v>1</v>
      </c>
      <c r="N172" s="153" t="s">
        <v>44</v>
      </c>
      <c r="O172" s="154">
        <v>0</v>
      </c>
      <c r="P172" s="154">
        <f t="shared" si="21"/>
        <v>0</v>
      </c>
      <c r="Q172" s="154">
        <v>0</v>
      </c>
      <c r="R172" s="154">
        <f t="shared" si="22"/>
        <v>0</v>
      </c>
      <c r="S172" s="154">
        <v>0</v>
      </c>
      <c r="T172" s="155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177</v>
      </c>
      <c r="AT172" s="156" t="s">
        <v>172</v>
      </c>
      <c r="AU172" s="156" t="s">
        <v>87</v>
      </c>
      <c r="AY172" s="17" t="s">
        <v>169</v>
      </c>
      <c r="BE172" s="157">
        <f t="shared" si="24"/>
        <v>1760</v>
      </c>
      <c r="BF172" s="157">
        <f t="shared" si="25"/>
        <v>0</v>
      </c>
      <c r="BG172" s="157">
        <f t="shared" si="26"/>
        <v>0</v>
      </c>
      <c r="BH172" s="157">
        <f t="shared" si="27"/>
        <v>0</v>
      </c>
      <c r="BI172" s="157">
        <f t="shared" si="28"/>
        <v>0</v>
      </c>
      <c r="BJ172" s="17" t="s">
        <v>19</v>
      </c>
      <c r="BK172" s="157">
        <f t="shared" si="29"/>
        <v>1760</v>
      </c>
      <c r="BL172" s="17" t="s">
        <v>177</v>
      </c>
      <c r="BM172" s="156" t="s">
        <v>1191</v>
      </c>
    </row>
    <row r="173" spans="1:65" s="2" customFormat="1" ht="21.75" customHeight="1">
      <c r="A173" s="29"/>
      <c r="B173" s="145"/>
      <c r="C173" s="146" t="s">
        <v>411</v>
      </c>
      <c r="D173" s="146" t="s">
        <v>172</v>
      </c>
      <c r="E173" s="147" t="s">
        <v>1192</v>
      </c>
      <c r="F173" s="148" t="s">
        <v>1193</v>
      </c>
      <c r="G173" s="149" t="s">
        <v>175</v>
      </c>
      <c r="H173" s="150">
        <v>4</v>
      </c>
      <c r="I173" s="151">
        <v>640</v>
      </c>
      <c r="J173" s="151">
        <f t="shared" si="20"/>
        <v>2560</v>
      </c>
      <c r="K173" s="148" t="s">
        <v>183</v>
      </c>
      <c r="L173" s="30"/>
      <c r="M173" s="152" t="s">
        <v>1</v>
      </c>
      <c r="N173" s="153" t="s">
        <v>44</v>
      </c>
      <c r="O173" s="154">
        <v>0.88900000000000001</v>
      </c>
      <c r="P173" s="154">
        <f t="shared" si="21"/>
        <v>3.556</v>
      </c>
      <c r="Q173" s="154">
        <v>0</v>
      </c>
      <c r="R173" s="154">
        <f t="shared" si="22"/>
        <v>0</v>
      </c>
      <c r="S173" s="154">
        <v>0</v>
      </c>
      <c r="T173" s="155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177</v>
      </c>
      <c r="AT173" s="156" t="s">
        <v>172</v>
      </c>
      <c r="AU173" s="156" t="s">
        <v>87</v>
      </c>
      <c r="AY173" s="17" t="s">
        <v>169</v>
      </c>
      <c r="BE173" s="157">
        <f t="shared" si="24"/>
        <v>2560</v>
      </c>
      <c r="BF173" s="157">
        <f t="shared" si="25"/>
        <v>0</v>
      </c>
      <c r="BG173" s="157">
        <f t="shared" si="26"/>
        <v>0</v>
      </c>
      <c r="BH173" s="157">
        <f t="shared" si="27"/>
        <v>0</v>
      </c>
      <c r="BI173" s="157">
        <f t="shared" si="28"/>
        <v>0</v>
      </c>
      <c r="BJ173" s="17" t="s">
        <v>19</v>
      </c>
      <c r="BK173" s="157">
        <f t="shared" si="29"/>
        <v>2560</v>
      </c>
      <c r="BL173" s="17" t="s">
        <v>177</v>
      </c>
      <c r="BM173" s="156" t="s">
        <v>1194</v>
      </c>
    </row>
    <row r="174" spans="1:65" s="2" customFormat="1" ht="21.75" customHeight="1">
      <c r="A174" s="29"/>
      <c r="B174" s="145"/>
      <c r="C174" s="146" t="s">
        <v>417</v>
      </c>
      <c r="D174" s="146" t="s">
        <v>172</v>
      </c>
      <c r="E174" s="147" t="s">
        <v>1195</v>
      </c>
      <c r="F174" s="148" t="s">
        <v>1196</v>
      </c>
      <c r="G174" s="149" t="s">
        <v>175</v>
      </c>
      <c r="H174" s="150">
        <v>1</v>
      </c>
      <c r="I174" s="151">
        <v>1280</v>
      </c>
      <c r="J174" s="151">
        <f t="shared" si="20"/>
        <v>1280</v>
      </c>
      <c r="K174" s="148" t="s">
        <v>183</v>
      </c>
      <c r="L174" s="30"/>
      <c r="M174" s="152" t="s">
        <v>1</v>
      </c>
      <c r="N174" s="153" t="s">
        <v>44</v>
      </c>
      <c r="O174" s="154">
        <v>2.2970000000000002</v>
      </c>
      <c r="P174" s="154">
        <f t="shared" si="21"/>
        <v>2.2970000000000002</v>
      </c>
      <c r="Q174" s="154">
        <v>0</v>
      </c>
      <c r="R174" s="154">
        <f t="shared" si="22"/>
        <v>0</v>
      </c>
      <c r="S174" s="154">
        <v>0</v>
      </c>
      <c r="T174" s="155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177</v>
      </c>
      <c r="AT174" s="156" t="s">
        <v>172</v>
      </c>
      <c r="AU174" s="156" t="s">
        <v>87</v>
      </c>
      <c r="AY174" s="17" t="s">
        <v>169</v>
      </c>
      <c r="BE174" s="157">
        <f t="shared" si="24"/>
        <v>1280</v>
      </c>
      <c r="BF174" s="157">
        <f t="shared" si="25"/>
        <v>0</v>
      </c>
      <c r="BG174" s="157">
        <f t="shared" si="26"/>
        <v>0</v>
      </c>
      <c r="BH174" s="157">
        <f t="shared" si="27"/>
        <v>0</v>
      </c>
      <c r="BI174" s="157">
        <f t="shared" si="28"/>
        <v>0</v>
      </c>
      <c r="BJ174" s="17" t="s">
        <v>19</v>
      </c>
      <c r="BK174" s="157">
        <f t="shared" si="29"/>
        <v>1280</v>
      </c>
      <c r="BL174" s="17" t="s">
        <v>177</v>
      </c>
      <c r="BM174" s="156" t="s">
        <v>1197</v>
      </c>
    </row>
    <row r="175" spans="1:65" s="2" customFormat="1" ht="21.75" customHeight="1">
      <c r="A175" s="29"/>
      <c r="B175" s="145"/>
      <c r="C175" s="146" t="s">
        <v>423</v>
      </c>
      <c r="D175" s="146" t="s">
        <v>172</v>
      </c>
      <c r="E175" s="147" t="s">
        <v>1198</v>
      </c>
      <c r="F175" s="148" t="s">
        <v>1199</v>
      </c>
      <c r="G175" s="149" t="s">
        <v>175</v>
      </c>
      <c r="H175" s="150">
        <v>1</v>
      </c>
      <c r="I175" s="151">
        <v>3380</v>
      </c>
      <c r="J175" s="151">
        <f t="shared" si="20"/>
        <v>3380</v>
      </c>
      <c r="K175" s="148" t="s">
        <v>183</v>
      </c>
      <c r="L175" s="30"/>
      <c r="M175" s="152" t="s">
        <v>1</v>
      </c>
      <c r="N175" s="153" t="s">
        <v>44</v>
      </c>
      <c r="O175" s="154">
        <v>7.3710000000000004</v>
      </c>
      <c r="P175" s="154">
        <f t="shared" si="21"/>
        <v>7.3710000000000004</v>
      </c>
      <c r="Q175" s="154">
        <v>0</v>
      </c>
      <c r="R175" s="154">
        <f t="shared" si="22"/>
        <v>0</v>
      </c>
      <c r="S175" s="154">
        <v>0</v>
      </c>
      <c r="T175" s="155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177</v>
      </c>
      <c r="AT175" s="156" t="s">
        <v>172</v>
      </c>
      <c r="AU175" s="156" t="s">
        <v>87</v>
      </c>
      <c r="AY175" s="17" t="s">
        <v>169</v>
      </c>
      <c r="BE175" s="157">
        <f t="shared" si="24"/>
        <v>3380</v>
      </c>
      <c r="BF175" s="157">
        <f t="shared" si="25"/>
        <v>0</v>
      </c>
      <c r="BG175" s="157">
        <f t="shared" si="26"/>
        <v>0</v>
      </c>
      <c r="BH175" s="157">
        <f t="shared" si="27"/>
        <v>0</v>
      </c>
      <c r="BI175" s="157">
        <f t="shared" si="28"/>
        <v>0</v>
      </c>
      <c r="BJ175" s="17" t="s">
        <v>19</v>
      </c>
      <c r="BK175" s="157">
        <f t="shared" si="29"/>
        <v>3380</v>
      </c>
      <c r="BL175" s="17" t="s">
        <v>177</v>
      </c>
      <c r="BM175" s="156" t="s">
        <v>1200</v>
      </c>
    </row>
    <row r="176" spans="1:65" s="2" customFormat="1" ht="16.5" customHeight="1">
      <c r="A176" s="29"/>
      <c r="B176" s="145"/>
      <c r="C176" s="146" t="s">
        <v>427</v>
      </c>
      <c r="D176" s="146" t="s">
        <v>172</v>
      </c>
      <c r="E176" s="147" t="s">
        <v>1201</v>
      </c>
      <c r="F176" s="148" t="s">
        <v>1202</v>
      </c>
      <c r="G176" s="149" t="s">
        <v>175</v>
      </c>
      <c r="H176" s="150">
        <v>1</v>
      </c>
      <c r="I176" s="151">
        <v>150</v>
      </c>
      <c r="J176" s="151">
        <f t="shared" si="20"/>
        <v>150</v>
      </c>
      <c r="K176" s="148" t="s">
        <v>1</v>
      </c>
      <c r="L176" s="30"/>
      <c r="M176" s="152" t="s">
        <v>1</v>
      </c>
      <c r="N176" s="153" t="s">
        <v>44</v>
      </c>
      <c r="O176" s="154">
        <v>0</v>
      </c>
      <c r="P176" s="154">
        <f t="shared" si="21"/>
        <v>0</v>
      </c>
      <c r="Q176" s="154">
        <v>0</v>
      </c>
      <c r="R176" s="154">
        <f t="shared" si="22"/>
        <v>0</v>
      </c>
      <c r="S176" s="154">
        <v>0</v>
      </c>
      <c r="T176" s="155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177</v>
      </c>
      <c r="AT176" s="156" t="s">
        <v>172</v>
      </c>
      <c r="AU176" s="156" t="s">
        <v>87</v>
      </c>
      <c r="AY176" s="17" t="s">
        <v>169</v>
      </c>
      <c r="BE176" s="157">
        <f t="shared" si="24"/>
        <v>150</v>
      </c>
      <c r="BF176" s="157">
        <f t="shared" si="25"/>
        <v>0</v>
      </c>
      <c r="BG176" s="157">
        <f t="shared" si="26"/>
        <v>0</v>
      </c>
      <c r="BH176" s="157">
        <f t="shared" si="27"/>
        <v>0</v>
      </c>
      <c r="BI176" s="157">
        <f t="shared" si="28"/>
        <v>0</v>
      </c>
      <c r="BJ176" s="17" t="s">
        <v>19</v>
      </c>
      <c r="BK176" s="157">
        <f t="shared" si="29"/>
        <v>150</v>
      </c>
      <c r="BL176" s="17" t="s">
        <v>177</v>
      </c>
      <c r="BM176" s="156" t="s">
        <v>1203</v>
      </c>
    </row>
    <row r="177" spans="1:65" s="2" customFormat="1" ht="16.5" customHeight="1">
      <c r="A177" s="29"/>
      <c r="B177" s="145"/>
      <c r="C177" s="146" t="s">
        <v>431</v>
      </c>
      <c r="D177" s="146" t="s">
        <v>172</v>
      </c>
      <c r="E177" s="147" t="s">
        <v>1204</v>
      </c>
      <c r="F177" s="148" t="s">
        <v>1205</v>
      </c>
      <c r="G177" s="149" t="s">
        <v>175</v>
      </c>
      <c r="H177" s="150">
        <v>1</v>
      </c>
      <c r="I177" s="151">
        <v>523</v>
      </c>
      <c r="J177" s="151">
        <f t="shared" si="20"/>
        <v>523</v>
      </c>
      <c r="K177" s="148" t="s">
        <v>1</v>
      </c>
      <c r="L177" s="30"/>
      <c r="M177" s="152" t="s">
        <v>1</v>
      </c>
      <c r="N177" s="153" t="s">
        <v>44</v>
      </c>
      <c r="O177" s="154">
        <v>0</v>
      </c>
      <c r="P177" s="154">
        <f t="shared" si="21"/>
        <v>0</v>
      </c>
      <c r="Q177" s="154">
        <v>0</v>
      </c>
      <c r="R177" s="154">
        <f t="shared" si="22"/>
        <v>0</v>
      </c>
      <c r="S177" s="154">
        <v>0</v>
      </c>
      <c r="T177" s="155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177</v>
      </c>
      <c r="AT177" s="156" t="s">
        <v>172</v>
      </c>
      <c r="AU177" s="156" t="s">
        <v>87</v>
      </c>
      <c r="AY177" s="17" t="s">
        <v>169</v>
      </c>
      <c r="BE177" s="157">
        <f t="shared" si="24"/>
        <v>523</v>
      </c>
      <c r="BF177" s="157">
        <f t="shared" si="25"/>
        <v>0</v>
      </c>
      <c r="BG177" s="157">
        <f t="shared" si="26"/>
        <v>0</v>
      </c>
      <c r="BH177" s="157">
        <f t="shared" si="27"/>
        <v>0</v>
      </c>
      <c r="BI177" s="157">
        <f t="shared" si="28"/>
        <v>0</v>
      </c>
      <c r="BJ177" s="17" t="s">
        <v>19</v>
      </c>
      <c r="BK177" s="157">
        <f t="shared" si="29"/>
        <v>523</v>
      </c>
      <c r="BL177" s="17" t="s">
        <v>177</v>
      </c>
      <c r="BM177" s="156" t="s">
        <v>1206</v>
      </c>
    </row>
    <row r="178" spans="1:65" s="2" customFormat="1" ht="16.5" customHeight="1">
      <c r="A178" s="29"/>
      <c r="B178" s="145"/>
      <c r="C178" s="146" t="s">
        <v>435</v>
      </c>
      <c r="D178" s="146" t="s">
        <v>172</v>
      </c>
      <c r="E178" s="147" t="s">
        <v>1207</v>
      </c>
      <c r="F178" s="148" t="s">
        <v>1208</v>
      </c>
      <c r="G178" s="149" t="s">
        <v>182</v>
      </c>
      <c r="H178" s="150">
        <v>1</v>
      </c>
      <c r="I178" s="151">
        <v>2210</v>
      </c>
      <c r="J178" s="151">
        <f t="shared" si="20"/>
        <v>2210</v>
      </c>
      <c r="K178" s="148" t="s">
        <v>1</v>
      </c>
      <c r="L178" s="30"/>
      <c r="M178" s="188" t="s">
        <v>1</v>
      </c>
      <c r="N178" s="189" t="s">
        <v>44</v>
      </c>
      <c r="O178" s="190">
        <v>0</v>
      </c>
      <c r="P178" s="190">
        <f t="shared" si="21"/>
        <v>0</v>
      </c>
      <c r="Q178" s="190">
        <v>0</v>
      </c>
      <c r="R178" s="190">
        <f t="shared" si="22"/>
        <v>0</v>
      </c>
      <c r="S178" s="190">
        <v>0</v>
      </c>
      <c r="T178" s="191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177</v>
      </c>
      <c r="AT178" s="156" t="s">
        <v>172</v>
      </c>
      <c r="AU178" s="156" t="s">
        <v>87</v>
      </c>
      <c r="AY178" s="17" t="s">
        <v>169</v>
      </c>
      <c r="BE178" s="157">
        <f t="shared" si="24"/>
        <v>2210</v>
      </c>
      <c r="BF178" s="157">
        <f t="shared" si="25"/>
        <v>0</v>
      </c>
      <c r="BG178" s="157">
        <f t="shared" si="26"/>
        <v>0</v>
      </c>
      <c r="BH178" s="157">
        <f t="shared" si="27"/>
        <v>0</v>
      </c>
      <c r="BI178" s="157">
        <f t="shared" si="28"/>
        <v>0</v>
      </c>
      <c r="BJ178" s="17" t="s">
        <v>19</v>
      </c>
      <c r="BK178" s="157">
        <f t="shared" si="29"/>
        <v>2210</v>
      </c>
      <c r="BL178" s="17" t="s">
        <v>177</v>
      </c>
      <c r="BM178" s="156" t="s">
        <v>1209</v>
      </c>
    </row>
    <row r="179" spans="1:65" s="2" customFormat="1" ht="6.95" customHeight="1">
      <c r="A179" s="29"/>
      <c r="B179" s="44"/>
      <c r="C179" s="45"/>
      <c r="D179" s="45"/>
      <c r="E179" s="45"/>
      <c r="F179" s="45"/>
      <c r="G179" s="45"/>
      <c r="H179" s="45"/>
      <c r="I179" s="45"/>
      <c r="J179" s="45"/>
      <c r="K179" s="45"/>
      <c r="L179" s="30"/>
      <c r="M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</row>
  </sheetData>
  <autoFilter ref="C123:K178" xr:uid="{00000000-0009-0000-0000-000007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01 - WC 1. stupeň</vt:lpstr>
      <vt:lpstr>SO 02 - WC 2. stupeň</vt:lpstr>
      <vt:lpstr>SO 03 - Plošina</vt:lpstr>
      <vt:lpstr>SO 04 - Učebna biologie</vt:lpstr>
      <vt:lpstr>SO 05 - Učebna fyziky</vt:lpstr>
      <vt:lpstr>SO 06 - Stavební úpravy -...</vt:lpstr>
      <vt:lpstr>SO 09 - Úprava zeleně</vt:lpstr>
      <vt:lpstr>'Rekapitulace stavby'!Názvy_tisku</vt:lpstr>
      <vt:lpstr>'SO 01 - WC 1. stupeň'!Názvy_tisku</vt:lpstr>
      <vt:lpstr>'SO 02 - WC 2. stupeň'!Názvy_tisku</vt:lpstr>
      <vt:lpstr>'SO 03 - Plošina'!Názvy_tisku</vt:lpstr>
      <vt:lpstr>'SO 04 - Učebna biologie'!Názvy_tisku</vt:lpstr>
      <vt:lpstr>'SO 05 - Učebna fyziky'!Názvy_tisku</vt:lpstr>
      <vt:lpstr>'SO 06 - Stavební úpravy -...'!Názvy_tisku</vt:lpstr>
      <vt:lpstr>'SO 09 - Úprava zeleně'!Názvy_tisku</vt:lpstr>
      <vt:lpstr>'Rekapitulace stavby'!Oblast_tisku</vt:lpstr>
      <vt:lpstr>'SO 01 - WC 1. stupeň'!Oblast_tisku</vt:lpstr>
      <vt:lpstr>'SO 02 - WC 2. stupeň'!Oblast_tisku</vt:lpstr>
      <vt:lpstr>'SO 03 - Plošina'!Oblast_tisku</vt:lpstr>
      <vt:lpstr>'SO 04 - Učebna biologie'!Oblast_tisku</vt:lpstr>
      <vt:lpstr>'SO 05 - Učebna fyziky'!Oblast_tisku</vt:lpstr>
      <vt:lpstr>'SO 06 - Stavební úpravy -...'!Oblast_tisku</vt:lpstr>
      <vt:lpstr>'SO 09 - Úprava zeleně'!Oblast_tisku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DESKTOP-B1BTQB1\Fimek</dc:creator>
  <cp:lastModifiedBy>Petr Wízner</cp:lastModifiedBy>
  <dcterms:created xsi:type="dcterms:W3CDTF">2020-06-01T06:46:21Z</dcterms:created>
  <dcterms:modified xsi:type="dcterms:W3CDTF">2020-06-03T15:57:11Z</dcterms:modified>
</cp:coreProperties>
</file>